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/>
  <mc:AlternateContent xmlns:mc="http://schemas.openxmlformats.org/markup-compatibility/2006">
    <mc:Choice Requires="x15">
      <x15ac:absPath xmlns:x15ac="http://schemas.microsoft.com/office/spreadsheetml/2010/11/ac" url="H:\Vodojem VAK MB + Úprava veř.ploch Maska\Sport.rekr.areál u vodojemu v Hrdlořezích výběr.řízení\Výběrové nřízení 11 2023\"/>
    </mc:Choice>
  </mc:AlternateContent>
  <xr:revisionPtr revIDLastSave="0" documentId="13_ncr:1_{43156ED9-E685-46FF-9740-491629E9B2B0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ekapitulace stavby" sheetId="1" r:id="rId1"/>
    <sheet name="2023-5-1 - Vedlejší rozpo..." sheetId="2" r:id="rId2"/>
    <sheet name="2023-6-2 - Stavební práce" sheetId="3" r:id="rId3"/>
  </sheets>
  <definedNames>
    <definedName name="_xlnm._FilterDatabase" localSheetId="1" hidden="1">'2023-5-1 - Vedlejší rozpo...'!$C$120:$L$130</definedName>
    <definedName name="_xlnm._FilterDatabase" localSheetId="2" hidden="1">'2023-6-2 - Stavební práce'!$C$125:$L$209</definedName>
    <definedName name="_xlnm.Print_Titles" localSheetId="1">'2023-5-1 - Vedlejší rozpo...'!$120:$120</definedName>
    <definedName name="_xlnm.Print_Titles" localSheetId="2">'2023-6-2 - Stavební práce'!$125:$125</definedName>
    <definedName name="_xlnm.Print_Titles" localSheetId="0">'Rekapitulace stavby'!$92:$92</definedName>
    <definedName name="_xlnm.Print_Area" localSheetId="1">'2023-5-1 - Vedlejší rozpo...'!$C$4:$K$76,'2023-5-1 - Vedlejší rozpo...'!$C$82:$K$102,'2023-5-1 - Vedlejší rozpo...'!$C$108:$L$130</definedName>
    <definedName name="_xlnm.Print_Area" localSheetId="2">'2023-6-2 - Stavební práce'!$C$4:$K$76,'2023-6-2 - Stavební práce'!$C$82:$K$107,'2023-6-2 - Stavební práce'!$C$113:$L$209</definedName>
    <definedName name="_xlnm.Print_Area" localSheetId="0">'Rekapitulace stavby'!$D$4:$AO$76,'Rekapitulace stavby'!$C$82:$AQ$97</definedName>
  </definedNames>
  <calcPr calcId="191029"/>
</workbook>
</file>

<file path=xl/calcChain.xml><?xml version="1.0" encoding="utf-8"?>
<calcChain xmlns="http://schemas.openxmlformats.org/spreadsheetml/2006/main">
  <c r="K39" i="3" l="1"/>
  <c r="K38" i="3"/>
  <c r="BA96" i="1" s="1"/>
  <c r="K37" i="3"/>
  <c r="AZ96" i="1" s="1"/>
  <c r="BI209" i="3"/>
  <c r="BH209" i="3"/>
  <c r="BG209" i="3"/>
  <c r="BF209" i="3"/>
  <c r="X209" i="3"/>
  <c r="V209" i="3"/>
  <c r="T209" i="3"/>
  <c r="P209" i="3"/>
  <c r="K209" i="3" s="1"/>
  <c r="BE209" i="3" s="1"/>
  <c r="BI208" i="3"/>
  <c r="BH208" i="3"/>
  <c r="BG208" i="3"/>
  <c r="BF208" i="3"/>
  <c r="X208" i="3"/>
  <c r="V208" i="3"/>
  <c r="T208" i="3"/>
  <c r="P208" i="3"/>
  <c r="BI207" i="3"/>
  <c r="BH207" i="3"/>
  <c r="BG207" i="3"/>
  <c r="BF207" i="3"/>
  <c r="X207" i="3"/>
  <c r="V207" i="3"/>
  <c r="T207" i="3"/>
  <c r="P207" i="3"/>
  <c r="BI206" i="3"/>
  <c r="BH206" i="3"/>
  <c r="BG206" i="3"/>
  <c r="BF206" i="3"/>
  <c r="X206" i="3"/>
  <c r="V206" i="3"/>
  <c r="T206" i="3"/>
  <c r="P206" i="3"/>
  <c r="K206" i="3" s="1"/>
  <c r="BE206" i="3" s="1"/>
  <c r="BI205" i="3"/>
  <c r="BH205" i="3"/>
  <c r="BG205" i="3"/>
  <c r="BF205" i="3"/>
  <c r="P205" i="3"/>
  <c r="BI202" i="3"/>
  <c r="BH202" i="3"/>
  <c r="BG202" i="3"/>
  <c r="BF202" i="3"/>
  <c r="X202" i="3"/>
  <c r="X201" i="3" s="1"/>
  <c r="V202" i="3"/>
  <c r="V201" i="3" s="1"/>
  <c r="T202" i="3"/>
  <c r="T201" i="3" s="1"/>
  <c r="P202" i="3"/>
  <c r="BK202" i="3" s="1"/>
  <c r="BI198" i="3"/>
  <c r="BH198" i="3"/>
  <c r="BG198" i="3"/>
  <c r="BF198" i="3"/>
  <c r="X198" i="3"/>
  <c r="V198" i="3"/>
  <c r="T198" i="3"/>
  <c r="P198" i="3"/>
  <c r="K198" i="3" s="1"/>
  <c r="BE198" i="3" s="1"/>
  <c r="BI197" i="3"/>
  <c r="BH197" i="3"/>
  <c r="BG197" i="3"/>
  <c r="BF197" i="3"/>
  <c r="X197" i="3"/>
  <c r="V197" i="3"/>
  <c r="T197" i="3"/>
  <c r="P197" i="3"/>
  <c r="BK197" i="3" s="1"/>
  <c r="BI194" i="3"/>
  <c r="BH194" i="3"/>
  <c r="BG194" i="3"/>
  <c r="BF194" i="3"/>
  <c r="X194" i="3"/>
  <c r="V194" i="3"/>
  <c r="T194" i="3"/>
  <c r="P194" i="3"/>
  <c r="BI190" i="3"/>
  <c r="BH190" i="3"/>
  <c r="BG190" i="3"/>
  <c r="BF190" i="3"/>
  <c r="X190" i="3"/>
  <c r="X189" i="3" s="1"/>
  <c r="V190" i="3"/>
  <c r="V189" i="3" s="1"/>
  <c r="T190" i="3"/>
  <c r="T189" i="3" s="1"/>
  <c r="P190" i="3"/>
  <c r="K190" i="3" s="1"/>
  <c r="BE190" i="3" s="1"/>
  <c r="BI186" i="3"/>
  <c r="BH186" i="3"/>
  <c r="BG186" i="3"/>
  <c r="BF186" i="3"/>
  <c r="X186" i="3"/>
  <c r="V186" i="3"/>
  <c r="T186" i="3"/>
  <c r="P186" i="3"/>
  <c r="K186" i="3" s="1"/>
  <c r="BE186" i="3" s="1"/>
  <c r="BI183" i="3"/>
  <c r="BH183" i="3"/>
  <c r="BG183" i="3"/>
  <c r="BF183" i="3"/>
  <c r="X183" i="3"/>
  <c r="V183" i="3"/>
  <c r="T183" i="3"/>
  <c r="P183" i="3"/>
  <c r="BI180" i="3"/>
  <c r="BH180" i="3"/>
  <c r="BG180" i="3"/>
  <c r="BF180" i="3"/>
  <c r="X180" i="3"/>
  <c r="V180" i="3"/>
  <c r="T180" i="3"/>
  <c r="P180" i="3"/>
  <c r="K180" i="3" s="1"/>
  <c r="BE180" i="3" s="1"/>
  <c r="BI177" i="3"/>
  <c r="BH177" i="3"/>
  <c r="BG177" i="3"/>
  <c r="BF177" i="3"/>
  <c r="X177" i="3"/>
  <c r="V177" i="3"/>
  <c r="T177" i="3"/>
  <c r="P177" i="3"/>
  <c r="BK177" i="3" s="1"/>
  <c r="BI174" i="3"/>
  <c r="BH174" i="3"/>
  <c r="BG174" i="3"/>
  <c r="BF174" i="3"/>
  <c r="X174" i="3"/>
  <c r="V174" i="3"/>
  <c r="T174" i="3"/>
  <c r="P174" i="3"/>
  <c r="BK174" i="3" s="1"/>
  <c r="BI170" i="3"/>
  <c r="BH170" i="3"/>
  <c r="BG170" i="3"/>
  <c r="BF170" i="3"/>
  <c r="X170" i="3"/>
  <c r="V170" i="3"/>
  <c r="T170" i="3"/>
  <c r="P170" i="3"/>
  <c r="K170" i="3" s="1"/>
  <c r="BE170" i="3" s="1"/>
  <c r="BI167" i="3"/>
  <c r="BH167" i="3"/>
  <c r="BG167" i="3"/>
  <c r="BF167" i="3"/>
  <c r="X167" i="3"/>
  <c r="V167" i="3"/>
  <c r="T167" i="3"/>
  <c r="P167" i="3"/>
  <c r="K167" i="3" s="1"/>
  <c r="BE167" i="3" s="1"/>
  <c r="BI164" i="3"/>
  <c r="BH164" i="3"/>
  <c r="BG164" i="3"/>
  <c r="BF164" i="3"/>
  <c r="X164" i="3"/>
  <c r="V164" i="3"/>
  <c r="T164" i="3"/>
  <c r="P164" i="3"/>
  <c r="BK164" i="3" s="1"/>
  <c r="BI161" i="3"/>
  <c r="BH161" i="3"/>
  <c r="BG161" i="3"/>
  <c r="BF161" i="3"/>
  <c r="X161" i="3"/>
  <c r="V161" i="3"/>
  <c r="T161" i="3"/>
  <c r="P161" i="3"/>
  <c r="BK161" i="3" s="1"/>
  <c r="BI158" i="3"/>
  <c r="BH158" i="3"/>
  <c r="BG158" i="3"/>
  <c r="BF158" i="3"/>
  <c r="X158" i="3"/>
  <c r="V158" i="3"/>
  <c r="T158" i="3"/>
  <c r="P158" i="3"/>
  <c r="BK158" i="3" s="1"/>
  <c r="BI154" i="3"/>
  <c r="BH154" i="3"/>
  <c r="BG154" i="3"/>
  <c r="BF154" i="3"/>
  <c r="X154" i="3"/>
  <c r="V154" i="3"/>
  <c r="T154" i="3"/>
  <c r="P154" i="3"/>
  <c r="BI151" i="3"/>
  <c r="BH151" i="3"/>
  <c r="BG151" i="3"/>
  <c r="BF151" i="3"/>
  <c r="X151" i="3"/>
  <c r="V151" i="3"/>
  <c r="T151" i="3"/>
  <c r="P151" i="3"/>
  <c r="BI147" i="3"/>
  <c r="BH147" i="3"/>
  <c r="BG147" i="3"/>
  <c r="BF147" i="3"/>
  <c r="X147" i="3"/>
  <c r="V147" i="3"/>
  <c r="T147" i="3"/>
  <c r="P147" i="3"/>
  <c r="BI144" i="3"/>
  <c r="BH144" i="3"/>
  <c r="BG144" i="3"/>
  <c r="BF144" i="3"/>
  <c r="X144" i="3"/>
  <c r="V144" i="3"/>
  <c r="T144" i="3"/>
  <c r="P144" i="3"/>
  <c r="BI141" i="3"/>
  <c r="BH141" i="3"/>
  <c r="BG141" i="3"/>
  <c r="BF141" i="3"/>
  <c r="X141" i="3"/>
  <c r="V141" i="3"/>
  <c r="T141" i="3"/>
  <c r="P141" i="3"/>
  <c r="BK141" i="3" s="1"/>
  <c r="BI138" i="3"/>
  <c r="BH138" i="3"/>
  <c r="BG138" i="3"/>
  <c r="BF138" i="3"/>
  <c r="X138" i="3"/>
  <c r="V138" i="3"/>
  <c r="T138" i="3"/>
  <c r="P138" i="3"/>
  <c r="K138" i="3" s="1"/>
  <c r="BE138" i="3" s="1"/>
  <c r="BI135" i="3"/>
  <c r="BH135" i="3"/>
  <c r="BG135" i="3"/>
  <c r="BF135" i="3"/>
  <c r="X135" i="3"/>
  <c r="V135" i="3"/>
  <c r="T135" i="3"/>
  <c r="P135" i="3"/>
  <c r="K135" i="3" s="1"/>
  <c r="BE135" i="3" s="1"/>
  <c r="BI132" i="3"/>
  <c r="BH132" i="3"/>
  <c r="BG132" i="3"/>
  <c r="BF132" i="3"/>
  <c r="X132" i="3"/>
  <c r="V132" i="3"/>
  <c r="T132" i="3"/>
  <c r="P132" i="3"/>
  <c r="BI129" i="3"/>
  <c r="BH129" i="3"/>
  <c r="BG129" i="3"/>
  <c r="BF129" i="3"/>
  <c r="X129" i="3"/>
  <c r="V129" i="3"/>
  <c r="T129" i="3"/>
  <c r="P129" i="3"/>
  <c r="J123" i="3"/>
  <c r="F120" i="3"/>
  <c r="E118" i="3"/>
  <c r="J92" i="3"/>
  <c r="F89" i="3"/>
  <c r="E87" i="3"/>
  <c r="J21" i="3"/>
  <c r="E21" i="3"/>
  <c r="J91" i="3" s="1"/>
  <c r="J20" i="3"/>
  <c r="J18" i="3"/>
  <c r="E18" i="3"/>
  <c r="F123" i="3" s="1"/>
  <c r="J17" i="3"/>
  <c r="J15" i="3"/>
  <c r="E15" i="3"/>
  <c r="F122" i="3" s="1"/>
  <c r="J14" i="3"/>
  <c r="J89" i="3"/>
  <c r="E7" i="3"/>
  <c r="E116" i="3" s="1"/>
  <c r="K39" i="2"/>
  <c r="K38" i="2"/>
  <c r="BA95" i="1" s="1"/>
  <c r="K37" i="2"/>
  <c r="AZ95" i="1" s="1"/>
  <c r="BI130" i="2"/>
  <c r="BH130" i="2"/>
  <c r="BG130" i="2"/>
  <c r="BF130" i="2"/>
  <c r="X130" i="2"/>
  <c r="X129" i="2" s="1"/>
  <c r="V130" i="2"/>
  <c r="V129" i="2"/>
  <c r="T130" i="2"/>
  <c r="T129" i="2" s="1"/>
  <c r="P130" i="2"/>
  <c r="BK130" i="2" s="1"/>
  <c r="BI128" i="2"/>
  <c r="BH128" i="2"/>
  <c r="BG128" i="2"/>
  <c r="BF128" i="2"/>
  <c r="X128" i="2"/>
  <c r="X127" i="2"/>
  <c r="V128" i="2"/>
  <c r="V127" i="2" s="1"/>
  <c r="T128" i="2"/>
  <c r="T127" i="2"/>
  <c r="P128" i="2"/>
  <c r="BI126" i="2"/>
  <c r="BH126" i="2"/>
  <c r="BG126" i="2"/>
  <c r="BF126" i="2"/>
  <c r="F36" i="2" s="1"/>
  <c r="X126" i="2"/>
  <c r="X125" i="2"/>
  <c r="V126" i="2"/>
  <c r="V125" i="2" s="1"/>
  <c r="T126" i="2"/>
  <c r="T125" i="2" s="1"/>
  <c r="P126" i="2"/>
  <c r="BI124" i="2"/>
  <c r="BH124" i="2"/>
  <c r="BG124" i="2"/>
  <c r="BF124" i="2"/>
  <c r="X124" i="2"/>
  <c r="X123" i="2"/>
  <c r="V124" i="2"/>
  <c r="V123" i="2"/>
  <c r="T124" i="2"/>
  <c r="T123" i="2"/>
  <c r="P124" i="2"/>
  <c r="F115" i="2"/>
  <c r="E113" i="2"/>
  <c r="J92" i="2"/>
  <c r="F89" i="2"/>
  <c r="E87" i="2"/>
  <c r="J21" i="2"/>
  <c r="E21" i="2"/>
  <c r="J117" i="2" s="1"/>
  <c r="J20" i="2"/>
  <c r="J18" i="2"/>
  <c r="E18" i="2"/>
  <c r="F118" i="2" s="1"/>
  <c r="J17" i="2"/>
  <c r="J15" i="2"/>
  <c r="E15" i="2"/>
  <c r="F117" i="2" s="1"/>
  <c r="J14" i="2"/>
  <c r="E7" i="2"/>
  <c r="E111" i="2" s="1"/>
  <c r="L90" i="1"/>
  <c r="AM90" i="1"/>
  <c r="AM89" i="1"/>
  <c r="L89" i="1"/>
  <c r="AM87" i="1"/>
  <c r="L87" i="1"/>
  <c r="L85" i="1"/>
  <c r="L84" i="1"/>
  <c r="R206" i="3"/>
  <c r="Q194" i="3"/>
  <c r="R183" i="3"/>
  <c r="R198" i="3"/>
  <c r="R158" i="3"/>
  <c r="R129" i="3"/>
  <c r="Q198" i="3"/>
  <c r="R207" i="3"/>
  <c r="R170" i="3"/>
  <c r="K129" i="3"/>
  <c r="BE129" i="3" s="1"/>
  <c r="Q208" i="3"/>
  <c r="Q186" i="3"/>
  <c r="Q141" i="3"/>
  <c r="Q161" i="3"/>
  <c r="R174" i="3"/>
  <c r="R197" i="3"/>
  <c r="R186" i="3"/>
  <c r="BK207" i="3"/>
  <c r="BK144" i="3"/>
  <c r="Q174" i="3"/>
  <c r="Q170" i="3"/>
  <c r="Q206" i="3"/>
  <c r="K194" i="3"/>
  <c r="BE194" i="3" s="1"/>
  <c r="R128" i="2"/>
  <c r="AU94" i="1"/>
  <c r="Q129" i="3"/>
  <c r="Q147" i="3"/>
  <c r="R144" i="3"/>
  <c r="Q167" i="3"/>
  <c r="Q138" i="3"/>
  <c r="Q144" i="3"/>
  <c r="Q183" i="3"/>
  <c r="R138" i="3"/>
  <c r="R132" i="3"/>
  <c r="BK208" i="3"/>
  <c r="K151" i="3"/>
  <c r="BE151" i="3" s="1"/>
  <c r="R130" i="2"/>
  <c r="R124" i="2"/>
  <c r="BK124" i="2"/>
  <c r="R135" i="3"/>
  <c r="R167" i="3"/>
  <c r="R194" i="3"/>
  <c r="Q135" i="3"/>
  <c r="R202" i="3"/>
  <c r="R161" i="3"/>
  <c r="Q158" i="3"/>
  <c r="Q164" i="3"/>
  <c r="Q128" i="2"/>
  <c r="Q190" i="3"/>
  <c r="Q180" i="3"/>
  <c r="R177" i="3"/>
  <c r="R180" i="3"/>
  <c r="R164" i="3"/>
  <c r="R151" i="3"/>
  <c r="R154" i="3"/>
  <c r="BK183" i="3"/>
  <c r="K132" i="3"/>
  <c r="BE132" i="3" s="1"/>
  <c r="Q130" i="2"/>
  <c r="Q126" i="2"/>
  <c r="BK126" i="2"/>
  <c r="BK128" i="2"/>
  <c r="Q207" i="3"/>
  <c r="Q154" i="3"/>
  <c r="Q177" i="3"/>
  <c r="R190" i="3"/>
  <c r="Q132" i="3"/>
  <c r="Q197" i="3"/>
  <c r="Q202" i="3"/>
  <c r="R141" i="3"/>
  <c r="K147" i="3"/>
  <c r="BE147" i="3" s="1"/>
  <c r="R126" i="2"/>
  <c r="Q124" i="2"/>
  <c r="R209" i="3"/>
  <c r="Q209" i="3"/>
  <c r="Q151" i="3"/>
  <c r="R147" i="3"/>
  <c r="R208" i="3"/>
  <c r="BK154" i="3"/>
  <c r="X122" i="2" l="1"/>
  <c r="X121" i="2" s="1"/>
  <c r="F37" i="2"/>
  <c r="BD95" i="1" s="1"/>
  <c r="F38" i="2"/>
  <c r="BE95" i="1" s="1"/>
  <c r="K36" i="2"/>
  <c r="F39" i="2"/>
  <c r="BF95" i="1" s="1"/>
  <c r="V122" i="2"/>
  <c r="V121" i="2" s="1"/>
  <c r="T122" i="2"/>
  <c r="T121" i="2" s="1"/>
  <c r="AW95" i="1" s="1"/>
  <c r="Q128" i="3"/>
  <c r="R173" i="3"/>
  <c r="J100" i="3" s="1"/>
  <c r="R128" i="3"/>
  <c r="J98" i="3" s="1"/>
  <c r="V193" i="3"/>
  <c r="R196" i="3"/>
  <c r="J103" i="3" s="1"/>
  <c r="V157" i="3"/>
  <c r="X173" i="3"/>
  <c r="T193" i="3"/>
  <c r="Q196" i="3"/>
  <c r="I103" i="3" s="1"/>
  <c r="X157" i="3"/>
  <c r="Q173" i="3"/>
  <c r="I100" i="3" s="1"/>
  <c r="R193" i="3"/>
  <c r="J102" i="3" s="1"/>
  <c r="V128" i="3"/>
  <c r="Q157" i="3"/>
  <c r="I99" i="3" s="1"/>
  <c r="Q193" i="3"/>
  <c r="I102" i="3" s="1"/>
  <c r="T196" i="3"/>
  <c r="V173" i="3"/>
  <c r="X193" i="3"/>
  <c r="V196" i="3"/>
  <c r="T128" i="3"/>
  <c r="T127" i="3" s="1"/>
  <c r="T157" i="3"/>
  <c r="T173" i="3"/>
  <c r="X196" i="3"/>
  <c r="X128" i="3"/>
  <c r="R157" i="3"/>
  <c r="J99" i="3" s="1"/>
  <c r="BK127" i="2"/>
  <c r="K127" i="2" s="1"/>
  <c r="K100" i="2" s="1"/>
  <c r="BK129" i="2"/>
  <c r="K129" i="2" s="1"/>
  <c r="K101" i="2" s="1"/>
  <c r="Q129" i="2"/>
  <c r="I101" i="2" s="1"/>
  <c r="BK125" i="2"/>
  <c r="K125" i="2" s="1"/>
  <c r="K99" i="2" s="1"/>
  <c r="R125" i="2"/>
  <c r="J99" i="2" s="1"/>
  <c r="Q127" i="2"/>
  <c r="I100" i="2" s="1"/>
  <c r="R129" i="2"/>
  <c r="BK123" i="2"/>
  <c r="K123" i="2" s="1"/>
  <c r="K98" i="2" s="1"/>
  <c r="R123" i="2"/>
  <c r="Q125" i="2"/>
  <c r="I99" i="2" s="1"/>
  <c r="R189" i="3"/>
  <c r="J101" i="3" s="1"/>
  <c r="BK201" i="3"/>
  <c r="K201" i="3" s="1"/>
  <c r="K104" i="3" s="1"/>
  <c r="Q123" i="2"/>
  <c r="I98" i="2" s="1"/>
  <c r="R127" i="2"/>
  <c r="J100" i="2" s="1"/>
  <c r="Q201" i="3"/>
  <c r="I104" i="3" s="1"/>
  <c r="Q189" i="3"/>
  <c r="I101" i="3" s="1"/>
  <c r="R201" i="3"/>
  <c r="J104" i="3" s="1"/>
  <c r="F91" i="3"/>
  <c r="J120" i="3"/>
  <c r="F92" i="3"/>
  <c r="J122" i="3"/>
  <c r="E85" i="3"/>
  <c r="E85" i="2"/>
  <c r="J89" i="2"/>
  <c r="F91" i="2"/>
  <c r="J91" i="2"/>
  <c r="F92" i="2"/>
  <c r="BC95" i="1"/>
  <c r="AY95" i="1"/>
  <c r="K128" i="2"/>
  <c r="BE128" i="2" s="1"/>
  <c r="K36" i="3"/>
  <c r="AY96" i="1" s="1"/>
  <c r="K197" i="3"/>
  <c r="BE197" i="3" s="1"/>
  <c r="F39" i="3"/>
  <c r="BF96" i="1" s="1"/>
  <c r="K202" i="3"/>
  <c r="BE202" i="3" s="1"/>
  <c r="K130" i="2"/>
  <c r="BE130" i="2"/>
  <c r="BK151" i="3"/>
  <c r="K154" i="3"/>
  <c r="BE154" i="3" s="1"/>
  <c r="K158" i="3"/>
  <c r="BE158" i="3" s="1"/>
  <c r="BK190" i="3"/>
  <c r="BK189" i="3" s="1"/>
  <c r="K189" i="3" s="1"/>
  <c r="K101" i="3" s="1"/>
  <c r="BK135" i="3"/>
  <c r="BK206" i="3"/>
  <c r="BK180" i="3"/>
  <c r="K207" i="3"/>
  <c r="BE207" i="3" s="1"/>
  <c r="BK138" i="3"/>
  <c r="BK209" i="3"/>
  <c r="BK194" i="3"/>
  <c r="BK193" i="3" s="1"/>
  <c r="K193" i="3" s="1"/>
  <c r="K102" i="3" s="1"/>
  <c r="F37" i="3"/>
  <c r="BD96" i="1" s="1"/>
  <c r="K177" i="3"/>
  <c r="BE177" i="3" s="1"/>
  <c r="K126" i="2"/>
  <c r="BE126" i="2"/>
  <c r="BK186" i="3"/>
  <c r="K174" i="3"/>
  <c r="BE174" i="3" s="1"/>
  <c r="BK167" i="3"/>
  <c r="K164" i="3"/>
  <c r="BE164" i="3" s="1"/>
  <c r="F38" i="3"/>
  <c r="BE96" i="1" s="1"/>
  <c r="F36" i="3"/>
  <c r="BC96" i="1" s="1"/>
  <c r="K144" i="3"/>
  <c r="BE144" i="3" s="1"/>
  <c r="K124" i="2"/>
  <c r="BE124" i="2" s="1"/>
  <c r="BK198" i="3"/>
  <c r="BK196" i="3" s="1"/>
  <c r="K196" i="3" s="1"/>
  <c r="K103" i="3" s="1"/>
  <c r="K208" i="3"/>
  <c r="BE208" i="3" s="1"/>
  <c r="BK132" i="3"/>
  <c r="K161" i="3"/>
  <c r="BE161" i="3" s="1"/>
  <c r="BK170" i="3"/>
  <c r="BK147" i="3"/>
  <c r="K183" i="3"/>
  <c r="BE183" i="3" s="1"/>
  <c r="BK129" i="3"/>
  <c r="K141" i="3"/>
  <c r="BE141" i="3" s="1"/>
  <c r="H205" i="3" l="1"/>
  <c r="BK205" i="3" s="1"/>
  <c r="BK204" i="3" s="1"/>
  <c r="K204" i="3" s="1"/>
  <c r="K106" i="3" s="1"/>
  <c r="BC94" i="1"/>
  <c r="W30" i="1" s="1"/>
  <c r="Q127" i="3"/>
  <c r="I97" i="3" s="1"/>
  <c r="X127" i="3"/>
  <c r="BE94" i="1"/>
  <c r="W32" i="1" s="1"/>
  <c r="BD94" i="1"/>
  <c r="W31" i="1" s="1"/>
  <c r="BF94" i="1"/>
  <c r="W33" i="1" s="1"/>
  <c r="R122" i="2"/>
  <c r="R121" i="2" s="1"/>
  <c r="J96" i="2" s="1"/>
  <c r="K31" i="2" s="1"/>
  <c r="AT95" i="1" s="1"/>
  <c r="V127" i="3"/>
  <c r="I98" i="3"/>
  <c r="Q122" i="2"/>
  <c r="Q121" i="2" s="1"/>
  <c r="I96" i="2" s="1"/>
  <c r="K30" i="2" s="1"/>
  <c r="AS95" i="1" s="1"/>
  <c r="BK122" i="2"/>
  <c r="K122" i="2" s="1"/>
  <c r="K97" i="2" s="1"/>
  <c r="R127" i="3"/>
  <c r="J97" i="3" s="1"/>
  <c r="J98" i="2"/>
  <c r="BK173" i="3"/>
  <c r="K173" i="3" s="1"/>
  <c r="K100" i="3" s="1"/>
  <c r="BK128" i="3"/>
  <c r="K128" i="3" s="1"/>
  <c r="K98" i="3" s="1"/>
  <c r="BK157" i="3"/>
  <c r="K157" i="3" s="1"/>
  <c r="K99" i="3" s="1"/>
  <c r="K35" i="2"/>
  <c r="AX95" i="1" s="1"/>
  <c r="AV95" i="1" s="1"/>
  <c r="F35" i="2"/>
  <c r="BB95" i="1" s="1"/>
  <c r="R205" i="3" l="1"/>
  <c r="R204" i="3" s="1"/>
  <c r="R203" i="3" s="1"/>
  <c r="J105" i="3" s="1"/>
  <c r="X205" i="3"/>
  <c r="X204" i="3" s="1"/>
  <c r="X203" i="3" s="1"/>
  <c r="X126" i="3" s="1"/>
  <c r="T205" i="3"/>
  <c r="T204" i="3" s="1"/>
  <c r="T203" i="3" s="1"/>
  <c r="T126" i="3" s="1"/>
  <c r="AW96" i="1" s="1"/>
  <c r="AW94" i="1" s="1"/>
  <c r="V205" i="3"/>
  <c r="V204" i="3" s="1"/>
  <c r="V203" i="3" s="1"/>
  <c r="V126" i="3" s="1"/>
  <c r="K205" i="3"/>
  <c r="BE205" i="3" s="1"/>
  <c r="Q205" i="3"/>
  <c r="Q204" i="3" s="1"/>
  <c r="Q203" i="3" s="1"/>
  <c r="I105" i="3" s="1"/>
  <c r="AY94" i="1"/>
  <c r="AK30" i="1" s="1"/>
  <c r="BA94" i="1"/>
  <c r="AZ94" i="1"/>
  <c r="J97" i="2"/>
  <c r="BK203" i="3"/>
  <c r="K203" i="3" s="1"/>
  <c r="K105" i="3" s="1"/>
  <c r="I97" i="2"/>
  <c r="BK127" i="3"/>
  <c r="K127" i="3" s="1"/>
  <c r="K97" i="3" s="1"/>
  <c r="BK121" i="2"/>
  <c r="K121" i="2" s="1"/>
  <c r="K96" i="2" s="1"/>
  <c r="R126" i="3" l="1"/>
  <c r="J96" i="3" s="1"/>
  <c r="K31" i="3" s="1"/>
  <c r="AT96" i="1" s="1"/>
  <c r="AT94" i="1" s="1"/>
  <c r="I106" i="3"/>
  <c r="J106" i="3"/>
  <c r="Q126" i="3"/>
  <c r="I96" i="3" s="1"/>
  <c r="K30" i="3" s="1"/>
  <c r="AS96" i="1" s="1"/>
  <c r="AS94" i="1" s="1"/>
  <c r="K35" i="3"/>
  <c r="AX96" i="1" s="1"/>
  <c r="AV96" i="1" s="1"/>
  <c r="F35" i="3"/>
  <c r="BB96" i="1" s="1"/>
  <c r="BB94" i="1" s="1"/>
  <c r="AX94" i="1" s="1"/>
  <c r="BK126" i="3"/>
  <c r="K126" i="3" s="1"/>
  <c r="K32" i="3" s="1"/>
  <c r="AG96" i="1" s="1"/>
  <c r="K32" i="2"/>
  <c r="AG95" i="1" s="1"/>
  <c r="AG94" i="1" l="1"/>
  <c r="AK26" i="1" s="1"/>
  <c r="K41" i="3"/>
  <c r="K96" i="3"/>
  <c r="K41" i="2"/>
  <c r="AN95" i="1"/>
  <c r="AN96" i="1"/>
  <c r="AV94" i="1"/>
  <c r="W29" i="1" l="1"/>
  <c r="AK29" i="1" s="1"/>
  <c r="AK35" i="1" s="1"/>
  <c r="AN94" i="1"/>
</calcChain>
</file>

<file path=xl/sharedStrings.xml><?xml version="1.0" encoding="utf-8"?>
<sst xmlns="http://schemas.openxmlformats.org/spreadsheetml/2006/main" count="1349" uniqueCount="289">
  <si>
    <t>Export Komplet</t>
  </si>
  <si>
    <t/>
  </si>
  <si>
    <t>2.0</t>
  </si>
  <si>
    <t>False</t>
  </si>
  <si>
    <t>True</t>
  </si>
  <si>
    <t>{5340fd90-d4c8-4a4a-b615-8f286bd79345}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</si>
  <si>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</si>
  <si>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</si>
  <si>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</si>
  <si>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</si>
  <si>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</si>
  <si>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</si>
  <si>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</si>
  <si>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</si>
  <si>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2023-5</t>
  </si>
  <si>
    <t>Stavba:</t>
  </si>
  <si>
    <t>OBEC HRDLOŘEZY-SPORTOVNĚ REKREAČNÍ AREÁL U VODOJEMU V HRDLOŘEZÍCH</t>
  </si>
  <si>
    <t>KSO:</t>
  </si>
  <si>
    <t>823</t>
  </si>
  <si>
    <t>CC-CZ:</t>
  </si>
  <si>
    <t>Místo:</t>
  </si>
  <si>
    <t>Hrdlořezy</t>
  </si>
  <si>
    <t>Datum:</t>
  </si>
  <si>
    <t>Zadavatel:</t>
  </si>
  <si>
    <t>IČ:</t>
  </si>
  <si>
    <t xml:space="preserve"> </t>
  </si>
  <si>
    <t>DIČ:</t>
  </si>
  <si>
    <t>Zhotovitel:</t>
  </si>
  <si>
    <t>Projektant: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</si>
  <si>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</si>
  <si>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</si>
  <si>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</si>
  <si>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</si>
  <si>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</si>
  <si>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</si>
  <si>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</si>
  <si>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</si>
  <si>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</si>
  <si>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</si>
  <si>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</si>
  <si>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</si>
  <si>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</si>
  <si>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</si>
  <si>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</si>
  <si>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</si>
  <si>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</si>
  <si>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</si>
  <si>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</si>
  <si>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</si>
  <si>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</si>
  <si>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</si>
  <si>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</si>
  <si>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</si>
  <si>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</si>
  <si>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</si>
  <si>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</si>
  <si>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</si>
  <si>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</si>
  <si>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</si>
  <si>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</si>
  <si>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</si>
  <si>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</si>
  <si>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</si>
  <si>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</si>
  <si>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</si>
  <si>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</si>
  <si>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</si>
  <si>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</si>
  <si>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</si>
  <si>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</si>
  <si>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</si>
  <si>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</si>
  <si>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</si>
  <si>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</si>
  <si>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</si>
  <si>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</si>
  <si>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</si>
  <si>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</si>
  <si>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2023-5-1</t>
  </si>
  <si>
    <t>Vedlejší rozpočtové náklady</t>
  </si>
  <si>
    <t>STA</t>
  </si>
  <si>
    <t>1</t>
  </si>
  <si>
    <t>{640ea442-4946-49a9-8af8-4460043ae00f}</t>
  </si>
  <si>
    <t>2</t>
  </si>
  <si>
    <t>2023-6-2</t>
  </si>
  <si>
    <t>Stavební práce</t>
  </si>
  <si>
    <t>{714a6629-82e7-47c6-9c95-0009bcf98b94}</t>
  </si>
  <si>
    <t>KRYCÍ LIST SOUPISU PRACÍ</t>
  </si>
  <si>
    <t>Objekt:</t>
  </si>
  <si>
    <t>2023-5-1 - Vedlejší rozpočtové náklady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</si>
  <si>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</si>
  <si>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</si>
  <si>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</si>
  <si>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</si>
  <si>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</si>
  <si>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</si>
  <si>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</si>
  <si>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Náklady ze soupisu prací</t>
  </si>
  <si>
    <t>-1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</si>
  <si>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</si>
  <si>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</si>
  <si>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</si>
  <si>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</si>
  <si>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VRN9 - Ostatní náklady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</si>
  <si>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</si>
  <si>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</si>
  <si>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</si>
  <si>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</si>
  <si>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</si>
  <si>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</si>
  <si>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</si>
  <si>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</si>
  <si>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</si>
  <si>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</si>
  <si>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</si>
  <si>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</si>
  <si>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</si>
  <si>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</si>
  <si>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</si>
  <si>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</si>
  <si>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</si>
  <si>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</si>
  <si>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5</t>
  </si>
  <si>
    <t>ROZPOCET</t>
  </si>
  <si>
    <t>VRN1</t>
  </si>
  <si>
    <t>Průzkumné, geodetické a projektové práce</t>
  </si>
  <si>
    <t>4</t>
  </si>
  <si>
    <t>K</t>
  </si>
  <si>
    <t>010001000</t>
  </si>
  <si>
    <t>kus</t>
  </si>
  <si>
    <t>CS ÚRS 2023 01</t>
  </si>
  <si>
    <t>1024</t>
  </si>
  <si>
    <t>68567380</t>
  </si>
  <si>
    <t>VRN2</t>
  </si>
  <si>
    <t>Příprava staveniště</t>
  </si>
  <si>
    <t>3</t>
  </si>
  <si>
    <t>020001000</t>
  </si>
  <si>
    <t>-1593162009</t>
  </si>
  <si>
    <t>VRN3</t>
  </si>
  <si>
    <t>Zařízení staveniště</t>
  </si>
  <si>
    <t>030001000</t>
  </si>
  <si>
    <t>-339149787</t>
  </si>
  <si>
    <t>VRN9</t>
  </si>
  <si>
    <t>Ostatní náklady</t>
  </si>
  <si>
    <t>091504000</t>
  </si>
  <si>
    <t>Náklady související s publikační činností</t>
  </si>
  <si>
    <t>kus…</t>
  </si>
  <si>
    <t>-1118020762</t>
  </si>
  <si>
    <t>2023-6-2 - Stavební práce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</si>
  <si>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</si>
  <si>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</si>
  <si>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</si>
  <si>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</si>
  <si>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</si>
  <si>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</si>
  <si>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</si>
  <si>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</si>
  <si>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</si>
  <si>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766 - Konstrukce truhlářské</t>
  </si>
  <si>
    <t>HSV</t>
  </si>
  <si>
    <t>Práce a dodávky HSV</t>
  </si>
  <si>
    <t>Zemní práce</t>
  </si>
  <si>
    <t>113107151</t>
  </si>
  <si>
    <t>Odstranění podkladů nebo krytů strojně plochy jednotlivě přes 50 m2 do 200 m2 s přemístěním hmot na skládku na vzdálenost do 20 m nebo s naložením na dopravní prostředek z kameniva těženého, o tl. vrstvy do 100 mm</t>
  </si>
  <si>
    <t>m2</t>
  </si>
  <si>
    <t>-914544249</t>
  </si>
  <si>
    <t>VV</t>
  </si>
  <si>
    <t>140</t>
  </si>
  <si>
    <t>Součet</t>
  </si>
  <si>
    <t>122552203</t>
  </si>
  <si>
    <t>Odkopávky a prokopávky nezapažené pro silnice a dálnice strojně v hornině třídy těžitelnosti III do 100 m3</t>
  </si>
  <si>
    <t>m3</t>
  </si>
  <si>
    <t>-2015567430</t>
  </si>
  <si>
    <t>11,2</t>
  </si>
  <si>
    <t>132312132</t>
  </si>
  <si>
    <t>Hloubení nezapažených rýh šířky do 800 mm ručně s urovnáním dna do předepsaného profilu a spádu v hornině třídy těžitelnosti II skupiny 4 nesoudržných</t>
  </si>
  <si>
    <t>159358764</t>
  </si>
  <si>
    <t>7,4</t>
  </si>
  <si>
    <t>132351101</t>
  </si>
  <si>
    <t>Hloubení nezapažených rýh šířky do 800 mm strojně s urovnáním dna do předepsaného profilu a spádu v hornině třídy těžitelnosti II skupiny 4 do 20 m3</t>
  </si>
  <si>
    <t>-664532813</t>
  </si>
  <si>
    <t>1,865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</si>
  <si>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</si>
  <si>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</si>
  <si>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-264483319</t>
  </si>
  <si>
    <t>18,65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</si>
  <si>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</si>
  <si>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</si>
  <si>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1217863051</t>
  </si>
  <si>
    <t>279,75</t>
  </si>
  <si>
    <t>7</t>
  </si>
  <si>
    <t>171201221</t>
  </si>
  <si>
    <t>Poplatek za uložení stavebního odpadu na skládce (skládkovné) zeminy a kamení zatříděného do Katalogu odpadů pod kódem 17 05 04</t>
  </si>
  <si>
    <t>t</t>
  </si>
  <si>
    <t>1787136454</t>
  </si>
  <si>
    <t>33,57</t>
  </si>
  <si>
    <t>25,2</t>
  </si>
  <si>
    <t>171251201</t>
  </si>
  <si>
    <t>Uložení sypaniny na skládky nebo meziskládky bez hutnění s upravením uložené sypaniny do předepsaného tvaru</t>
  </si>
  <si>
    <t>2082503447</t>
  </si>
  <si>
    <t>8</t>
  </si>
  <si>
    <t>181951114</t>
  </si>
  <si>
    <t>Úprava pláně vyrovnáním výškových rozdílů strojně v hornině třídy těžitelnosti II, skupiny 4 a 5 se zhutněním</t>
  </si>
  <si>
    <t>-16897824</t>
  </si>
  <si>
    <t>Zakládání</t>
  </si>
  <si>
    <t>9</t>
  </si>
  <si>
    <t>273321411</t>
  </si>
  <si>
    <t>Základy z betonu železového (bez výztuže) desky z betonu bez zvláštních nároků na prostředí tř. C 20/25</t>
  </si>
  <si>
    <t>29600607</t>
  </si>
  <si>
    <t>0,5</t>
  </si>
  <si>
    <t>10</t>
  </si>
  <si>
    <t>273351121</t>
  </si>
  <si>
    <t>Bednění základů desek zřízení</t>
  </si>
  <si>
    <t>-1507876174</t>
  </si>
  <si>
    <t>2,04</t>
  </si>
  <si>
    <t>11</t>
  </si>
  <si>
    <t>273351122</t>
  </si>
  <si>
    <t>Bednění základů desek odstranění</t>
  </si>
  <si>
    <t>-127162411</t>
  </si>
  <si>
    <t>12</t>
  </si>
  <si>
    <t>273362021</t>
  </si>
  <si>
    <t>Výztuž základů desek ze svařovaných sítí z drátů typu KARI</t>
  </si>
  <si>
    <t>1059674186</t>
  </si>
  <si>
    <t>0,006</t>
  </si>
  <si>
    <t>13</t>
  </si>
  <si>
    <t>274321411</t>
  </si>
  <si>
    <t>Základy z betonu železového (bez výztuže) pasy z betonu bez zvláštních nároků na prostředí tř. C 20/25</t>
  </si>
  <si>
    <t>719842385</t>
  </si>
  <si>
    <t>Svislé a kompletní konstrukce</t>
  </si>
  <si>
    <t>311113153</t>
  </si>
  <si>
    <t>Nadzákladové zdi z tvárnic ztraceného bednění betonových hladkých, včetně výplně z betonu třídy C 25/30, tloušťky zdiva přes 200 do 250 mm</t>
  </si>
  <si>
    <t>-1729317399</t>
  </si>
  <si>
    <t>311113214</t>
  </si>
  <si>
    <t>Nadzákladové zdi z tvárnic ztraceného bednění betonových štípaných, včetně výplně z betonu třídy C 16/20 přírodních, tloušťky zdiva 300 mm</t>
  </si>
  <si>
    <t>1092027311</t>
  </si>
  <si>
    <t>311321311</t>
  </si>
  <si>
    <t>Nadzákladové zdi z betonu železového (bez výztuže) nosné bez zvláštních nároků na vliv prostředí tř. C 16/20</t>
  </si>
  <si>
    <t>152048892</t>
  </si>
  <si>
    <t>7,39</t>
  </si>
  <si>
    <t>311362021</t>
  </si>
  <si>
    <t>Výztuž nadzákladových zdí nosných svislých nebo odkloněných od svislice, rovných nebo oblých ze svařovaných sítí z drátů typu KARI</t>
  </si>
  <si>
    <t>-1065742307</t>
  </si>
  <si>
    <t>0,122</t>
  </si>
  <si>
    <t>16</t>
  </si>
  <si>
    <t>327211211</t>
  </si>
  <si>
    <t>Zdivo nadzákladové opěrných zdí a valů z lomového kamene štípaného nebo ručně vybíraného na maltu z pravidelných kamenů (na vazbu) objemu 1 kusu kamene do 0,02 m3, šířka spáry do 4 mm</t>
  </si>
  <si>
    <t>882967931</t>
  </si>
  <si>
    <t>5,12</t>
  </si>
  <si>
    <t>Komunikace pozemní</t>
  </si>
  <si>
    <t>564821111</t>
  </si>
  <si>
    <t>Podklad ze štěrkodrti ŠD s rozprostřením a zhutněním plochy přes 100 m2, po zhutnění tl. 80 mm</t>
  </si>
  <si>
    <t>33100347</t>
  </si>
  <si>
    <t>Ostatní konstrukce a práce, bourání</t>
  </si>
  <si>
    <t>919726203</t>
  </si>
  <si>
    <t>Geotextilie tkaná pro vyztužení, separaci nebo filtraci z polypropylenu, podélná pevnost v tahu přes 50 do 80 kN/m</t>
  </si>
  <si>
    <t>129850834</t>
  </si>
  <si>
    <t>997</t>
  </si>
  <si>
    <t>Přesun sutě</t>
  </si>
  <si>
    <t>997013501</t>
  </si>
  <si>
    <t>Odvoz suti a vybouraných hmot na skládku nebo meziskládku se složením, na vzdálenost do 1 km</t>
  </si>
  <si>
    <t>-1668061879</t>
  </si>
  <si>
    <t>997013509</t>
  </si>
  <si>
    <t>Odvoz suti a vybouraných hmot na skládku nebo meziskládku se složením, na vzdálenost Příplatek k ceně za každý další i započatý 1 km přes 1 km</t>
  </si>
  <si>
    <t>1613532260</t>
  </si>
  <si>
    <t>176,4</t>
  </si>
  <si>
    <t>998</t>
  </si>
  <si>
    <t>Přesun hmot</t>
  </si>
  <si>
    <t>998231411</t>
  </si>
  <si>
    <t>Přesun hmot pro sadovnické a krajinářské úpravy - ručně bez užití mechanizace vodorovná dopravní vzdálenost do 100 m</t>
  </si>
  <si>
    <t>-501532498</t>
  </si>
  <si>
    <t>PSV</t>
  </si>
  <si>
    <t>Práce a dodávky PSV</t>
  </si>
  <si>
    <t>766</t>
  </si>
  <si>
    <t>Konstrukce truhlářské</t>
  </si>
  <si>
    <t>998766201</t>
  </si>
  <si>
    <t>Přesun hmot pro konstrukce truhlářské stanovený procentní sazbou (%) z ceny vodorovná dopravní vzdálenost do 50 m v objektech výšky do 6 m</t>
  </si>
  <si>
    <t>-1619956975</t>
  </si>
  <si>
    <t>R766000001</t>
  </si>
  <si>
    <t>4279857</t>
  </si>
  <si>
    <t>R766000002</t>
  </si>
  <si>
    <t>Montáž+dodávka vč. nátěru dubová lezecká stěna š.1m dl.3m s úchyty a lanem</t>
  </si>
  <si>
    <t>948582444</t>
  </si>
  <si>
    <t>R766000003</t>
  </si>
  <si>
    <t>Montáž+dodávka dubové pražce 15x26x1000</t>
  </si>
  <si>
    <t>-29964146</t>
  </si>
  <si>
    <t>R766000004</t>
  </si>
  <si>
    <t>483430798</t>
  </si>
  <si>
    <t>Montáž+dodávka dubové obrubníky okulacené trámy</t>
  </si>
  <si>
    <t>Montáž+dodávka vč. nátěru dubová lavice  400x440mm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</si>
</sst>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b/>
      <sz val="12"/>
      <color rgb="FF969696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19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9" fillId="4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2" fillId="0" borderId="14" xfId="0" applyNumberFormat="1" applyFont="1" applyBorder="1" applyAlignment="1">
      <alignment horizontal="right" vertical="center"/>
    </xf>
    <xf numFmtId="4" fontId="22" fillId="0" borderId="0" xfId="0" applyNumberFormat="1" applyFont="1" applyAlignment="1">
      <alignment horizontal="right" vertical="center"/>
    </xf>
    <xf numFmtId="4" fontId="17" fillId="0" borderId="0" xfId="0" applyNumberFormat="1" applyFont="1" applyAlignment="1">
      <alignment vertical="center"/>
    </xf>
    <xf numFmtId="166" fontId="17" fillId="0" borderId="0" xfId="0" applyNumberFormat="1" applyFont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Alignment="1">
      <alignment vertical="center"/>
    </xf>
    <xf numFmtId="166" fontId="27" fillId="0" borderId="0" xfId="0" applyNumberFormat="1" applyFont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4" fontId="1" fillId="0" borderId="0" xfId="0" applyNumberFormat="1" applyFont="1" applyAlignment="1">
      <alignment vertical="center"/>
    </xf>
    <xf numFmtId="0" fontId="14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4" fontId="21" fillId="0" borderId="0" xfId="0" applyNumberFormat="1" applyFont="1"/>
    <xf numFmtId="4" fontId="30" fillId="0" borderId="12" xfId="0" applyNumberFormat="1" applyFont="1" applyBorder="1"/>
    <xf numFmtId="166" fontId="30" fillId="0" borderId="12" xfId="0" applyNumberFormat="1" applyFont="1" applyBorder="1"/>
    <xf numFmtId="166" fontId="30" fillId="0" borderId="13" xfId="0" applyNumberFormat="1" applyFont="1" applyBorder="1"/>
    <xf numFmtId="4" fontId="31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4" xfId="0" applyFont="1" applyBorder="1"/>
    <xf numFmtId="4" fontId="8" fillId="0" borderId="0" xfId="0" applyNumberFormat="1" applyFont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20" fillId="0" borderId="19" xfId="0" applyFont="1" applyBorder="1" applyAlignment="1">
      <alignment horizontal="left" vertical="center"/>
    </xf>
    <xf numFmtId="0" fontId="20" fillId="0" borderId="20" xfId="0" applyFont="1" applyBorder="1" applyAlignment="1">
      <alignment horizontal="center" vertical="center"/>
    </xf>
    <xf numFmtId="4" fontId="20" fillId="0" borderId="20" xfId="0" applyNumberFormat="1" applyFont="1" applyBorder="1" applyAlignment="1">
      <alignment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10" fontId="19" fillId="0" borderId="22" xfId="0" applyNumberFormat="1" applyFont="1" applyBorder="1" applyAlignment="1" applyProtection="1">
      <alignment vertical="center"/>
      <protection locked="0"/>
    </xf>
    <xf numFmtId="0" fontId="12" fillId="2" borderId="0" xfId="0" applyFont="1" applyFill="1" applyAlignment="1">
      <alignment horizontal="center" vertical="center"/>
    </xf>
    <xf numFmtId="0" fontId="0" fillId="0" borderId="0" xfId="0"/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19" fillId="4" borderId="6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left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right" vertical="center"/>
    </xf>
    <xf numFmtId="0" fontId="19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8"/>
  <sheetViews>
    <sheetView showGridLines="0" workbookViewId="0">
      <selection activeCell="AG13" sqref="AG13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9" width="25.83203125" hidden="1" customWidth="1"/>
    <col min="50" max="51" width="21.6640625" hidden="1" customWidth="1"/>
    <col min="52" max="53" width="25" hidden="1" customWidth="1"/>
    <col min="54" max="54" width="21.6640625" hidden="1" customWidth="1"/>
    <col min="55" max="55" width="19.1640625" hidden="1" customWidth="1"/>
    <col min="56" max="56" width="25" hidden="1" customWidth="1"/>
    <col min="57" max="57" width="21.6640625" hidden="1" customWidth="1"/>
    <col min="58" max="58" width="19.1640625" hidden="1" customWidth="1"/>
    <col min="59" max="59" width="66.5" customWidth="1"/>
    <col min="71" max="91" width="9.33203125" hidden="1"/>
  </cols>
  <sheetData>
    <row r="1" spans="1:74">
      <c r="A1" s="14" t="s">
        <v>0</v>
      </c>
      <c r="AZ1" s="14" t="s">
        <v>1</v>
      </c>
      <c r="BA1" s="14" t="s">
        <v>2</v>
      </c>
      <c r="BB1" s="14" t="s">
        <v>1</v>
      </c>
      <c r="BT1" s="14" t="s">
        <v>3</v>
      </c>
      <c r="BU1" s="14" t="s">
        <v>4</v>
      </c>
      <c r="BV1" s="14" t="s">
        <v>5</v>
      </c>
    </row>
    <row r="2" spans="1:74" ht="36.950000000000003" customHeight="1">
      <c r="AR2" s="162" t="s">
        <v>6</v>
      </c>
      <c r="AS2" s="163"/>
      <c r="AT2" s="163"/>
      <c r="AU2" s="163"/>
      <c r="AV2" s="163"/>
      <c r="AW2" s="163"/>
      <c r="AX2" s="163"/>
      <c r="AY2" s="163"/>
      <c r="AZ2" s="163"/>
      <c r="BA2" s="163"/>
      <c r="BB2" s="163"/>
      <c r="BC2" s="163"/>
      <c r="BD2" s="163"/>
      <c r="BE2" s="163"/>
      <c r="BF2" s="163"/>
      <c r="BG2" s="163"/>
      <c r="BS2" s="15" t="s">
        <v>7</v>
      </c>
      <c r="BT2" s="15" t="s">
        <v>8</v>
      </c>
    </row>
    <row r="3" spans="1:74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7</v>
      </c>
      <c r="BT3" s="15" t="s">
        <v>9</v>
      </c>
    </row>
    <row r="4" spans="1:74" ht="24.95" customHeight="1">
      <c r="B4" s="18"/>
      <c r="D4" s="19" t="s">
        <v>10</v>
      </c>
      <c r="AR4" s="18"/>
      <c r="AS4" s="20" t="s">
        <v>11</v>
      </c>
      <c r="BS4" s="15" t="s">
        <v>12</v>
      </c>
    </row>
    <row r="5" spans="1:74" ht="12" customHeight="1">
      <c r="B5" s="18"/>
      <c r="D5" s="21" t="s">
        <v>13</v>
      </c>
      <c r="K5" s="190" t="s">
        <v>14</v>
      </c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R5" s="18"/>
      <c r="BS5" s="15" t="s">
        <v>7</v>
      </c>
    </row>
    <row r="6" spans="1:74" ht="36.950000000000003" customHeight="1">
      <c r="B6" s="18"/>
      <c r="D6" s="23" t="s">
        <v>15</v>
      </c>
      <c r="K6" s="191" t="s">
        <v>16</v>
      </c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3"/>
      <c r="AB6" s="163"/>
      <c r="AC6" s="163"/>
      <c r="AD6" s="163"/>
      <c r="AE6" s="163"/>
      <c r="AF6" s="163"/>
      <c r="AG6" s="163"/>
      <c r="AH6" s="163"/>
      <c r="AI6" s="163"/>
      <c r="AJ6" s="163"/>
      <c r="AR6" s="18"/>
      <c r="BS6" s="15" t="s">
        <v>7</v>
      </c>
    </row>
    <row r="7" spans="1:74" ht="12" customHeight="1">
      <c r="B7" s="18"/>
      <c r="D7" s="24" t="s">
        <v>17</v>
      </c>
      <c r="K7" s="22" t="s">
        <v>18</v>
      </c>
      <c r="AK7" s="24" t="s">
        <v>19</v>
      </c>
      <c r="AN7" s="22" t="s">
        <v>1</v>
      </c>
      <c r="AR7" s="18"/>
      <c r="BS7" s="15" t="s">
        <v>7</v>
      </c>
    </row>
    <row r="8" spans="1:74" ht="12" customHeight="1">
      <c r="B8" s="18"/>
      <c r="D8" s="24" t="s">
        <v>20</v>
      </c>
      <c r="K8" s="22" t="s">
        <v>21</v>
      </c>
      <c r="AK8" s="24" t="s">
        <v>22</v>
      </c>
      <c r="AN8" s="22"/>
      <c r="AR8" s="18"/>
      <c r="BS8" s="15" t="s">
        <v>7</v>
      </c>
    </row>
    <row r="9" spans="1:74" ht="14.45" customHeight="1">
      <c r="B9" s="18"/>
      <c r="AR9" s="18"/>
      <c r="BS9" s="15" t="s">
        <v>7</v>
      </c>
    </row>
    <row r="10" spans="1:74" ht="12" customHeight="1">
      <c r="B10" s="18"/>
      <c r="D10" s="24" t="s">
        <v>23</v>
      </c>
      <c r="AK10" s="24" t="s">
        <v>24</v>
      </c>
      <c r="AN10" s="22" t="s">
        <v>1</v>
      </c>
      <c r="AR10" s="18"/>
      <c r="BS10" s="15" t="s">
        <v>7</v>
      </c>
    </row>
    <row r="11" spans="1:74" ht="18.399999999999999" customHeight="1">
      <c r="B11" s="18"/>
      <c r="E11" s="22" t="s">
        <v>25</v>
      </c>
      <c r="AK11" s="24" t="s">
        <v>26</v>
      </c>
      <c r="AN11" s="22" t="s">
        <v>1</v>
      </c>
      <c r="AR11" s="18"/>
      <c r="BS11" s="15" t="s">
        <v>7</v>
      </c>
    </row>
    <row r="12" spans="1:74" ht="6.95" customHeight="1">
      <c r="B12" s="18"/>
      <c r="AR12" s="18"/>
      <c r="BS12" s="15" t="s">
        <v>7</v>
      </c>
    </row>
    <row r="13" spans="1:74" ht="12" customHeight="1">
      <c r="B13" s="18"/>
      <c r="D13" s="24" t="s">
        <v>27</v>
      </c>
      <c r="AK13" s="24" t="s">
        <v>24</v>
      </c>
      <c r="AN13" s="22" t="s">
        <v>1</v>
      </c>
      <c r="AR13" s="18"/>
      <c r="BS13" s="15" t="s">
        <v>7</v>
      </c>
    </row>
    <row r="14" spans="1:74" ht="12.75">
      <c r="B14" s="18"/>
      <c r="E14" s="22" t="s">
        <v>25</v>
      </c>
      <c r="AK14" s="24" t="s">
        <v>26</v>
      </c>
      <c r="AN14" s="22" t="s">
        <v>1</v>
      </c>
      <c r="AR14" s="18"/>
      <c r="BS14" s="15" t="s">
        <v>7</v>
      </c>
    </row>
    <row r="15" spans="1:74" ht="6.95" customHeight="1">
      <c r="B15" s="18"/>
      <c r="AR15" s="18"/>
      <c r="BS15" s="15" t="s">
        <v>3</v>
      </c>
    </row>
    <row r="16" spans="1:74" ht="12" customHeight="1">
      <c r="B16" s="18"/>
      <c r="D16" s="24" t="s">
        <v>28</v>
      </c>
      <c r="AK16" s="24" t="s">
        <v>24</v>
      </c>
      <c r="AN16" s="22" t="s">
        <v>1</v>
      </c>
      <c r="AR16" s="18"/>
      <c r="BS16" s="15" t="s">
        <v>3</v>
      </c>
    </row>
    <row r="17" spans="2:71" ht="18.399999999999999" customHeight="1">
      <c r="B17" s="18"/>
      <c r="E17" s="22" t="s">
        <v>25</v>
      </c>
      <c r="AK17" s="24" t="s">
        <v>26</v>
      </c>
      <c r="AN17" s="22" t="s">
        <v>1</v>
      </c>
      <c r="AR17" s="18"/>
      <c r="BS17" s="15" t="s">
        <v>4</v>
      </c>
    </row>
    <row r="18" spans="2:71" ht="6.95" customHeight="1">
      <c r="B18" s="18"/>
      <c r="AR18" s="18"/>
      <c r="BS18" s="15" t="s">
        <v>7</v>
      </c>
    </row>
    <row r="19" spans="2:71" ht="12" customHeight="1">
      <c r="B19" s="18"/>
      <c r="D19" s="24" t="s">
        <v>29</v>
      </c>
      <c r="AK19" s="24" t="s">
        <v>24</v>
      </c>
      <c r="AN19" s="22" t="s">
        <v>1</v>
      </c>
      <c r="AR19" s="18"/>
      <c r="BS19" s="15" t="s">
        <v>7</v>
      </c>
    </row>
    <row r="20" spans="2:71" ht="18.399999999999999" customHeight="1">
      <c r="B20" s="18"/>
      <c r="E20" s="22"/>
      <c r="AK20" s="24" t="s">
        <v>26</v>
      </c>
      <c r="AN20" s="22" t="s">
        <v>1</v>
      </c>
      <c r="AR20" s="18"/>
      <c r="BS20" s="15" t="s">
        <v>3</v>
      </c>
    </row>
    <row r="21" spans="2:71" ht="6.95" customHeight="1">
      <c r="B21" s="18"/>
      <c r="AR21" s="18"/>
    </row>
    <row r="22" spans="2:71" ht="12" customHeight="1">
      <c r="B22" s="18"/>
      <c r="D22" s="24" t="s">
        <v>30</v>
      </c>
      <c r="AR22" s="18"/>
    </row>
    <row r="23" spans="2:71" ht="16.5" customHeight="1">
      <c r="B23" s="18"/>
      <c r="E23" s="192" t="s">
        <v>1</v>
      </c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92"/>
      <c r="U23" s="192"/>
      <c r="V23" s="192"/>
      <c r="W23" s="192"/>
      <c r="X23" s="192"/>
      <c r="Y23" s="192"/>
      <c r="Z23" s="192"/>
      <c r="AA23" s="192"/>
      <c r="AB23" s="192"/>
      <c r="AC23" s="192"/>
      <c r="AD23" s="192"/>
      <c r="AE23" s="192"/>
      <c r="AF23" s="192"/>
      <c r="AG23" s="192"/>
      <c r="AH23" s="192"/>
      <c r="AI23" s="192"/>
      <c r="AJ23" s="192"/>
      <c r="AK23" s="192"/>
      <c r="AL23" s="192"/>
      <c r="AM23" s="192"/>
      <c r="AN23" s="192"/>
      <c r="AR23" s="18"/>
    </row>
    <row r="24" spans="2:71" ht="6.95" customHeight="1">
      <c r="B24" s="18"/>
      <c r="AR24" s="18"/>
    </row>
    <row r="25" spans="2:71" ht="6.95" customHeight="1">
      <c r="B25" s="18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R25" s="18"/>
    </row>
    <row r="26" spans="2:71" s="1" customFormat="1" ht="25.9" customHeight="1">
      <c r="B26" s="27"/>
      <c r="D26" s="28" t="s">
        <v>31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193">
        <f>ROUND(AG94,2)</f>
        <v>0</v>
      </c>
      <c r="AL26" s="194"/>
      <c r="AM26" s="194"/>
      <c r="AN26" s="194"/>
      <c r="AO26" s="194"/>
      <c r="AR26" s="27"/>
    </row>
    <row r="27" spans="2:71" s="1" customFormat="1" ht="6.95" customHeight="1">
      <c r="B27" s="27"/>
      <c r="AR27" s="27"/>
    </row>
    <row r="28" spans="2:71" s="1" customFormat="1" ht="12.75">
      <c r="B28" s="27"/>
      <c r="L28" s="195" t="s">
        <v>32</v>
      </c>
      <c r="M28" s="195"/>
      <c r="N28" s="195"/>
      <c r="O28" s="195"/>
      <c r="P28" s="195"/>
      <c r="W28" s="195" t="s">
        <v>33</v>
      </c>
      <c r="X28" s="195"/>
      <c r="Y28" s="195"/>
      <c r="Z28" s="195"/>
      <c r="AA28" s="195"/>
      <c r="AB28" s="195"/>
      <c r="AC28" s="195"/>
      <c r="AD28" s="195"/>
      <c r="AE28" s="195"/>
      <c r="AK28" s="195" t="s">
        <v>34</v>
      </c>
      <c r="AL28" s="195"/>
      <c r="AM28" s="195"/>
      <c r="AN28" s="195"/>
      <c r="AO28" s="195"/>
      <c r="AR28" s="27"/>
    </row>
    <row r="29" spans="2:71" s="2" customFormat="1" ht="14.45" customHeight="1">
      <c r="B29" s="31"/>
      <c r="D29" s="24" t="s">
        <v>35</v>
      </c>
      <c r="F29" s="24" t="s">
        <v>36</v>
      </c>
      <c r="L29" s="185">
        <v>0.21</v>
      </c>
      <c r="M29" s="184"/>
      <c r="N29" s="184"/>
      <c r="O29" s="184"/>
      <c r="P29" s="184"/>
      <c r="W29" s="183">
        <f>AK26</f>
        <v>0</v>
      </c>
      <c r="X29" s="184"/>
      <c r="Y29" s="184"/>
      <c r="Z29" s="184"/>
      <c r="AA29" s="184"/>
      <c r="AB29" s="184"/>
      <c r="AC29" s="184"/>
      <c r="AD29" s="184"/>
      <c r="AE29" s="184"/>
      <c r="AK29" s="183">
        <f>W29*L29</f>
        <v>0</v>
      </c>
      <c r="AL29" s="184"/>
      <c r="AM29" s="184"/>
      <c r="AN29" s="184"/>
      <c r="AO29" s="184"/>
      <c r="AR29" s="31"/>
    </row>
    <row r="30" spans="2:71" s="2" customFormat="1" ht="14.45" customHeight="1">
      <c r="B30" s="31"/>
      <c r="F30" s="24" t="s">
        <v>37</v>
      </c>
      <c r="L30" s="185">
        <v>0.15</v>
      </c>
      <c r="M30" s="184"/>
      <c r="N30" s="184"/>
      <c r="O30" s="184"/>
      <c r="P30" s="184"/>
      <c r="W30" s="183">
        <f>ROUND(BC94, 2)</f>
        <v>0</v>
      </c>
      <c r="X30" s="184"/>
      <c r="Y30" s="184"/>
      <c r="Z30" s="184"/>
      <c r="AA30" s="184"/>
      <c r="AB30" s="184"/>
      <c r="AC30" s="184"/>
      <c r="AD30" s="184"/>
      <c r="AE30" s="184"/>
      <c r="AK30" s="183">
        <f>ROUND(AY94, 2)</f>
        <v>0</v>
      </c>
      <c r="AL30" s="184"/>
      <c r="AM30" s="184"/>
      <c r="AN30" s="184"/>
      <c r="AO30" s="184"/>
      <c r="AR30" s="31"/>
    </row>
    <row r="31" spans="2:71" s="2" customFormat="1" ht="14.45" hidden="1" customHeight="1">
      <c r="B31" s="31"/>
      <c r="F31" s="24" t="s">
        <v>38</v>
      </c>
      <c r="L31" s="185">
        <v>0.21</v>
      </c>
      <c r="M31" s="184"/>
      <c r="N31" s="184"/>
      <c r="O31" s="184"/>
      <c r="P31" s="184"/>
      <c r="W31" s="183">
        <f>ROUND(BD94, 2)</f>
        <v>0</v>
      </c>
      <c r="X31" s="184"/>
      <c r="Y31" s="184"/>
      <c r="Z31" s="184"/>
      <c r="AA31" s="184"/>
      <c r="AB31" s="184"/>
      <c r="AC31" s="184"/>
      <c r="AD31" s="184"/>
      <c r="AE31" s="184"/>
      <c r="AK31" s="183">
        <v>0</v>
      </c>
      <c r="AL31" s="184"/>
      <c r="AM31" s="184"/>
      <c r="AN31" s="184"/>
      <c r="AO31" s="184"/>
      <c r="AR31" s="31"/>
    </row>
    <row r="32" spans="2:71" s="2" customFormat="1" ht="14.45" hidden="1" customHeight="1">
      <c r="B32" s="31"/>
      <c r="F32" s="24" t="s">
        <v>39</v>
      </c>
      <c r="L32" s="185">
        <v>0.15</v>
      </c>
      <c r="M32" s="184"/>
      <c r="N32" s="184"/>
      <c r="O32" s="184"/>
      <c r="P32" s="184"/>
      <c r="W32" s="183">
        <f>ROUND(BE94, 2)</f>
        <v>0</v>
      </c>
      <c r="X32" s="184"/>
      <c r="Y32" s="184"/>
      <c r="Z32" s="184"/>
      <c r="AA32" s="184"/>
      <c r="AB32" s="184"/>
      <c r="AC32" s="184"/>
      <c r="AD32" s="184"/>
      <c r="AE32" s="184"/>
      <c r="AK32" s="183">
        <v>0</v>
      </c>
      <c r="AL32" s="184"/>
      <c r="AM32" s="184"/>
      <c r="AN32" s="184"/>
      <c r="AO32" s="184"/>
      <c r="AR32" s="31"/>
    </row>
    <row r="33" spans="2:44" s="2" customFormat="1" ht="14.45" hidden="1" customHeight="1">
      <c r="B33" s="31"/>
      <c r="F33" s="24" t="s">
        <v>40</v>
      </c>
      <c r="L33" s="185">
        <v>0</v>
      </c>
      <c r="M33" s="184"/>
      <c r="N33" s="184"/>
      <c r="O33" s="184"/>
      <c r="P33" s="184"/>
      <c r="W33" s="183">
        <f>ROUND(BF94, 2)</f>
        <v>0</v>
      </c>
      <c r="X33" s="184"/>
      <c r="Y33" s="184"/>
      <c r="Z33" s="184"/>
      <c r="AA33" s="184"/>
      <c r="AB33" s="184"/>
      <c r="AC33" s="184"/>
      <c r="AD33" s="184"/>
      <c r="AE33" s="184"/>
      <c r="AK33" s="183">
        <v>0</v>
      </c>
      <c r="AL33" s="184"/>
      <c r="AM33" s="184"/>
      <c r="AN33" s="184"/>
      <c r="AO33" s="184"/>
      <c r="AR33" s="31"/>
    </row>
    <row r="34" spans="2:44" s="1" customFormat="1" ht="6.95" customHeight="1">
      <c r="B34" s="27"/>
      <c r="AR34" s="27"/>
    </row>
    <row r="35" spans="2:44" s="1" customFormat="1" ht="25.9" customHeight="1">
      <c r="B35" s="27"/>
      <c r="C35" s="32"/>
      <c r="D35" s="33" t="s">
        <v>41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5" t="s">
        <v>42</v>
      </c>
      <c r="U35" s="34"/>
      <c r="V35" s="34"/>
      <c r="W35" s="34"/>
      <c r="X35" s="186" t="s">
        <v>43</v>
      </c>
      <c r="Y35" s="187"/>
      <c r="Z35" s="187"/>
      <c r="AA35" s="187"/>
      <c r="AB35" s="187"/>
      <c r="AC35" s="34"/>
      <c r="AD35" s="34"/>
      <c r="AE35" s="34"/>
      <c r="AF35" s="34"/>
      <c r="AG35" s="34"/>
      <c r="AH35" s="34"/>
      <c r="AI35" s="34"/>
      <c r="AJ35" s="34"/>
      <c r="AK35" s="188">
        <f>SUM(AK26:AK33)</f>
        <v>0</v>
      </c>
      <c r="AL35" s="187"/>
      <c r="AM35" s="187"/>
      <c r="AN35" s="187"/>
      <c r="AO35" s="189"/>
      <c r="AP35" s="32"/>
      <c r="AQ35" s="32"/>
      <c r="AR35" s="27"/>
    </row>
    <row r="36" spans="2:44" s="1" customFormat="1" ht="6.95" customHeight="1">
      <c r="B36" s="27"/>
      <c r="AR36" s="27"/>
    </row>
    <row r="37" spans="2:44" s="1" customFormat="1" ht="14.45" customHeight="1">
      <c r="B37" s="27"/>
      <c r="AR37" s="27"/>
    </row>
    <row r="38" spans="2:44" ht="14.45" customHeight="1">
      <c r="B38" s="18"/>
      <c r="AR38" s="18"/>
    </row>
    <row r="39" spans="2:44" ht="14.45" customHeight="1">
      <c r="B39" s="18"/>
      <c r="AR39" s="18"/>
    </row>
    <row r="40" spans="2:44" ht="14.45" customHeight="1">
      <c r="B40" s="18"/>
      <c r="AR40" s="18"/>
    </row>
    <row r="41" spans="2:44" ht="14.45" customHeight="1">
      <c r="B41" s="18"/>
      <c r="AR41" s="18"/>
    </row>
    <row r="42" spans="2:44" ht="14.45" customHeight="1">
      <c r="B42" s="18"/>
      <c r="AR42" s="18"/>
    </row>
    <row r="43" spans="2:44" ht="14.45" customHeight="1">
      <c r="B43" s="18"/>
      <c r="AR43" s="18"/>
    </row>
    <row r="44" spans="2:44" ht="14.45" customHeight="1">
      <c r="B44" s="18"/>
      <c r="AR44" s="18"/>
    </row>
    <row r="45" spans="2:44" ht="14.45" customHeight="1">
      <c r="B45" s="18"/>
      <c r="AR45" s="18"/>
    </row>
    <row r="46" spans="2:44" ht="14.45" customHeight="1">
      <c r="B46" s="18"/>
      <c r="AR46" s="18"/>
    </row>
    <row r="47" spans="2:44" ht="14.45" customHeight="1">
      <c r="B47" s="18"/>
      <c r="AR47" s="18"/>
    </row>
    <row r="48" spans="2:44" ht="14.45" customHeight="1">
      <c r="B48" s="18"/>
      <c r="AR48" s="18"/>
    </row>
    <row r="49" spans="2:44" s="1" customFormat="1" ht="14.45" customHeight="1">
      <c r="B49" s="27"/>
      <c r="D49" s="36" t="s">
        <v>44</v>
      </c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6" t="s">
        <v>45</v>
      </c>
      <c r="AI49" s="37"/>
      <c r="AJ49" s="37"/>
      <c r="AK49" s="37"/>
      <c r="AL49" s="37"/>
      <c r="AM49" s="37"/>
      <c r="AN49" s="37"/>
      <c r="AO49" s="37"/>
      <c r="AR49" s="27"/>
    </row>
    <row r="50" spans="2:44">
      <c r="B50" s="18"/>
      <c r="AR50" s="18"/>
    </row>
    <row r="51" spans="2:44">
      <c r="B51" s="18"/>
      <c r="AR51" s="18"/>
    </row>
    <row r="52" spans="2:44">
      <c r="B52" s="18"/>
      <c r="AR52" s="18"/>
    </row>
    <row r="53" spans="2:44">
      <c r="B53" s="18"/>
      <c r="AR53" s="18"/>
    </row>
    <row r="54" spans="2:44">
      <c r="B54" s="18"/>
      <c r="AR54" s="18"/>
    </row>
    <row r="55" spans="2:44">
      <c r="B55" s="18"/>
      <c r="AR55" s="18"/>
    </row>
    <row r="56" spans="2:44">
      <c r="B56" s="18"/>
      <c r="AR56" s="18"/>
    </row>
    <row r="57" spans="2:44">
      <c r="B57" s="18"/>
      <c r="AR57" s="18"/>
    </row>
    <row r="58" spans="2:44">
      <c r="B58" s="18"/>
      <c r="AR58" s="18"/>
    </row>
    <row r="59" spans="2:44">
      <c r="B59" s="18"/>
      <c r="AR59" s="18"/>
    </row>
    <row r="60" spans="2:44" s="1" customFormat="1" ht="12.75">
      <c r="B60" s="27"/>
      <c r="D60" s="38" t="s">
        <v>46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38" t="s">
        <v>47</v>
      </c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38" t="s">
        <v>46</v>
      </c>
      <c r="AI60" s="29"/>
      <c r="AJ60" s="29"/>
      <c r="AK60" s="29"/>
      <c r="AL60" s="29"/>
      <c r="AM60" s="38" t="s">
        <v>47</v>
      </c>
      <c r="AN60" s="29"/>
      <c r="AO60" s="29"/>
      <c r="AR60" s="27"/>
    </row>
    <row r="61" spans="2:44">
      <c r="B61" s="18"/>
      <c r="AR61" s="18"/>
    </row>
    <row r="62" spans="2:44">
      <c r="B62" s="18"/>
      <c r="AR62" s="18"/>
    </row>
    <row r="63" spans="2:44">
      <c r="B63" s="18"/>
      <c r="AR63" s="18"/>
    </row>
    <row r="64" spans="2:44" s="1" customFormat="1" ht="12.75">
      <c r="B64" s="27"/>
      <c r="D64" s="36" t="s">
        <v>48</v>
      </c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6" t="s">
        <v>49</v>
      </c>
      <c r="AI64" s="37"/>
      <c r="AJ64" s="37"/>
      <c r="AK64" s="37"/>
      <c r="AL64" s="37"/>
      <c r="AM64" s="37"/>
      <c r="AN64" s="37"/>
      <c r="AO64" s="37"/>
      <c r="AR64" s="27"/>
    </row>
    <row r="65" spans="2:44">
      <c r="B65" s="18"/>
      <c r="AR65" s="18"/>
    </row>
    <row r="66" spans="2:44">
      <c r="B66" s="18"/>
      <c r="AR66" s="18"/>
    </row>
    <row r="67" spans="2:44">
      <c r="B67" s="18"/>
      <c r="AR67" s="18"/>
    </row>
    <row r="68" spans="2:44">
      <c r="B68" s="18"/>
      <c r="AR68" s="18"/>
    </row>
    <row r="69" spans="2:44">
      <c r="B69" s="18"/>
      <c r="AR69" s="18"/>
    </row>
    <row r="70" spans="2:44">
      <c r="B70" s="18"/>
      <c r="AR70" s="18"/>
    </row>
    <row r="71" spans="2:44">
      <c r="B71" s="18"/>
      <c r="AR71" s="18"/>
    </row>
    <row r="72" spans="2:44">
      <c r="B72" s="18"/>
      <c r="AR72" s="18"/>
    </row>
    <row r="73" spans="2:44">
      <c r="B73" s="18"/>
      <c r="AR73" s="18"/>
    </row>
    <row r="74" spans="2:44">
      <c r="B74" s="18"/>
      <c r="AR74" s="18"/>
    </row>
    <row r="75" spans="2:44" s="1" customFormat="1" ht="12.75">
      <c r="B75" s="27"/>
      <c r="D75" s="38" t="s">
        <v>46</v>
      </c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38" t="s">
        <v>47</v>
      </c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38" t="s">
        <v>46</v>
      </c>
      <c r="AI75" s="29"/>
      <c r="AJ75" s="29"/>
      <c r="AK75" s="29"/>
      <c r="AL75" s="29"/>
      <c r="AM75" s="38" t="s">
        <v>47</v>
      </c>
      <c r="AN75" s="29"/>
      <c r="AO75" s="29"/>
      <c r="AR75" s="27"/>
    </row>
    <row r="76" spans="2:44" s="1" customFormat="1">
      <c r="B76" s="27"/>
      <c r="AR76" s="27"/>
    </row>
    <row r="77" spans="2:44" s="1" customFormat="1" ht="6.95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27"/>
    </row>
    <row r="81" spans="1:91" s="1" customFormat="1" ht="6.95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27"/>
    </row>
    <row r="82" spans="1:91" s="1" customFormat="1" ht="24.95" customHeight="1">
      <c r="B82" s="27"/>
      <c r="C82" s="19" t="s">
        <v>50</v>
      </c>
      <c r="AR82" s="27"/>
    </row>
    <row r="83" spans="1:91" s="1" customFormat="1" ht="6.95" customHeight="1">
      <c r="B83" s="27"/>
      <c r="AR83" s="27"/>
    </row>
    <row r="84" spans="1:91" s="3" customFormat="1" ht="12" customHeight="1">
      <c r="B84" s="43"/>
      <c r="C84" s="24" t="s">
        <v>13</v>
      </c>
      <c r="L84" s="3" t="str">
        <f>K5</f>
        <v>2023-5</v>
      </c>
      <c r="AR84" s="43"/>
    </row>
    <row r="85" spans="1:91" s="4" customFormat="1" ht="36.950000000000003" customHeight="1">
      <c r="B85" s="44"/>
      <c r="C85" s="45" t="s">
        <v>15</v>
      </c>
      <c r="L85" s="174" t="str">
        <f>K6</f>
        <v>OBEC HRDLOŘEZY-SPORTOVNĚ REKREAČNÍ AREÁL U VODOJEMU V HRDLOŘEZÍCH</v>
      </c>
      <c r="M85" s="175"/>
      <c r="N85" s="175"/>
      <c r="O85" s="175"/>
      <c r="P85" s="175"/>
      <c r="Q85" s="175"/>
      <c r="R85" s="175"/>
      <c r="S85" s="175"/>
      <c r="T85" s="175"/>
      <c r="U85" s="175"/>
      <c r="V85" s="175"/>
      <c r="W85" s="175"/>
      <c r="X85" s="175"/>
      <c r="Y85" s="175"/>
      <c r="Z85" s="175"/>
      <c r="AA85" s="175"/>
      <c r="AB85" s="175"/>
      <c r="AC85" s="175"/>
      <c r="AD85" s="175"/>
      <c r="AE85" s="175"/>
      <c r="AF85" s="175"/>
      <c r="AG85" s="175"/>
      <c r="AH85" s="175"/>
      <c r="AI85" s="175"/>
      <c r="AJ85" s="175"/>
      <c r="AR85" s="44"/>
    </row>
    <row r="86" spans="1:91" s="1" customFormat="1" ht="6.95" customHeight="1">
      <c r="B86" s="27"/>
      <c r="AR86" s="27"/>
    </row>
    <row r="87" spans="1:91" s="1" customFormat="1" ht="12" customHeight="1">
      <c r="B87" s="27"/>
      <c r="C87" s="24" t="s">
        <v>20</v>
      </c>
      <c r="L87" s="46" t="str">
        <f>IF(K8="","",K8)</f>
        <v>Hrdlořezy</v>
      </c>
      <c r="AI87" s="24" t="s">
        <v>22</v>
      </c>
      <c r="AM87" s="176" t="str">
        <f>IF(AN8= "","",AN8)</f>
        <v/>
      </c>
      <c r="AN87" s="176"/>
      <c r="AR87" s="27"/>
    </row>
    <row r="88" spans="1:91" s="1" customFormat="1" ht="6.95" customHeight="1">
      <c r="B88" s="27"/>
      <c r="AR88" s="27"/>
    </row>
    <row r="89" spans="1:91" s="1" customFormat="1" ht="15.2" customHeight="1">
      <c r="B89" s="27"/>
      <c r="C89" s="24" t="s">
        <v>23</v>
      </c>
      <c r="L89" s="3" t="str">
        <f>IF(E11= "","",E11)</f>
        <v xml:space="preserve"> </v>
      </c>
      <c r="AI89" s="24" t="s">
        <v>28</v>
      </c>
      <c r="AM89" s="177" t="str">
        <f>IF(E17="","",E17)</f>
        <v xml:space="preserve"> </v>
      </c>
      <c r="AN89" s="178"/>
      <c r="AO89" s="178"/>
      <c r="AP89" s="178"/>
      <c r="AR89" s="27"/>
      <c r="AS89" s="179" t="s">
        <v>51</v>
      </c>
      <c r="AT89" s="180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9"/>
    </row>
    <row r="90" spans="1:91" s="1" customFormat="1" ht="15.2" customHeight="1">
      <c r="B90" s="27"/>
      <c r="C90" s="24" t="s">
        <v>27</v>
      </c>
      <c r="L90" s="3" t="str">
        <f>IF(E14="","",E14)</f>
        <v xml:space="preserve"> </v>
      </c>
      <c r="AI90" s="24" t="s">
        <v>29</v>
      </c>
      <c r="AM90" s="177" t="str">
        <f>IF(E20="","",E20)</f>
        <v/>
      </c>
      <c r="AN90" s="178"/>
      <c r="AO90" s="178"/>
      <c r="AP90" s="178"/>
      <c r="AR90" s="27"/>
      <c r="AS90" s="181"/>
      <c r="AT90" s="182"/>
      <c r="BF90" s="50"/>
    </row>
    <row r="91" spans="1:91" s="1" customFormat="1" ht="10.9" customHeight="1">
      <c r="B91" s="27"/>
      <c r="AR91" s="27"/>
      <c r="AS91" s="181"/>
      <c r="AT91" s="182"/>
      <c r="BF91" s="50"/>
    </row>
    <row r="92" spans="1:91" s="1" customFormat="1" ht="29.25" customHeight="1">
      <c r="B92" s="27"/>
      <c r="C92" s="169" t="s">
        <v>52</v>
      </c>
      <c r="D92" s="170"/>
      <c r="E92" s="170"/>
      <c r="F92" s="170"/>
      <c r="G92" s="170"/>
      <c r="H92" s="51"/>
      <c r="I92" s="171" t="s">
        <v>53</v>
      </c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2" t="s">
        <v>54</v>
      </c>
      <c r="AH92" s="170"/>
      <c r="AI92" s="170"/>
      <c r="AJ92" s="170"/>
      <c r="AK92" s="170"/>
      <c r="AL92" s="170"/>
      <c r="AM92" s="170"/>
      <c r="AN92" s="171" t="s">
        <v>55</v>
      </c>
      <c r="AO92" s="170"/>
      <c r="AP92" s="173"/>
      <c r="AQ92" s="52" t="s">
        <v>56</v>
      </c>
      <c r="AR92" s="27"/>
      <c r="AS92" s="53" t="s">
        <v>57</v>
      </c>
      <c r="AT92" s="54" t="s">
        <v>58</v>
      </c>
      <c r="AU92" s="54" t="s">
        <v>59</v>
      </c>
      <c r="AV92" s="54" t="s">
        <v>60</v>
      </c>
      <c r="AW92" s="54" t="s">
        <v>61</v>
      </c>
      <c r="AX92" s="54" t="s">
        <v>62</v>
      </c>
      <c r="AY92" s="54" t="s">
        <v>63</v>
      </c>
      <c r="AZ92" s="54" t="s">
        <v>64</v>
      </c>
      <c r="BA92" s="54" t="s">
        <v>65</v>
      </c>
      <c r="BB92" s="54" t="s">
        <v>66</v>
      </c>
      <c r="BC92" s="54" t="s">
        <v>67</v>
      </c>
      <c r="BD92" s="54" t="s">
        <v>68</v>
      </c>
      <c r="BE92" s="54" t="s">
        <v>69</v>
      </c>
      <c r="BF92" s="55" t="s">
        <v>70</v>
      </c>
    </row>
    <row r="93" spans="1:91" s="1" customFormat="1" ht="10.9" customHeight="1">
      <c r="B93" s="27"/>
      <c r="AR93" s="27"/>
      <c r="AS93" s="56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8"/>
      <c r="BE93" s="48"/>
      <c r="BF93" s="49"/>
    </row>
    <row r="94" spans="1:91" s="5" customFormat="1" ht="32.450000000000003" customHeight="1">
      <c r="B94" s="57"/>
      <c r="C94" s="58" t="s">
        <v>71</v>
      </c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  <c r="AD94" s="59"/>
      <c r="AE94" s="59"/>
      <c r="AF94" s="59"/>
      <c r="AG94" s="167">
        <f>ROUND(SUM(AG95:AG96),2)</f>
        <v>0</v>
      </c>
      <c r="AH94" s="167"/>
      <c r="AI94" s="167"/>
      <c r="AJ94" s="167"/>
      <c r="AK94" s="167"/>
      <c r="AL94" s="167"/>
      <c r="AM94" s="167"/>
      <c r="AN94" s="168">
        <f>SUM(AG94,AV94)</f>
        <v>0</v>
      </c>
      <c r="AO94" s="168"/>
      <c r="AP94" s="168"/>
      <c r="AQ94" s="61" t="s">
        <v>1</v>
      </c>
      <c r="AR94" s="57"/>
      <c r="AS94" s="62">
        <f>ROUND(SUM(AS95:AS96),2)</f>
        <v>0</v>
      </c>
      <c r="AT94" s="63">
        <f>ROUND(SUM(AT95:AT96),2)</f>
        <v>0</v>
      </c>
      <c r="AU94" s="64">
        <f>ROUND(SUM(AU95:AU96),2)</f>
        <v>0</v>
      </c>
      <c r="AV94" s="64">
        <f>ROUND(SUM(AX94:AY94),2)</f>
        <v>0</v>
      </c>
      <c r="AW94" s="65">
        <f>ROUND(SUM(AW95:AW96),5)</f>
        <v>402.04538000000002</v>
      </c>
      <c r="AX94" s="64">
        <f>ROUND(BB94*L29,2)</f>
        <v>0</v>
      </c>
      <c r="AY94" s="64">
        <f>ROUND(BC94*L30,2)</f>
        <v>0</v>
      </c>
      <c r="AZ94" s="64">
        <f>ROUND(BD94*L29,2)</f>
        <v>0</v>
      </c>
      <c r="BA94" s="64">
        <f>ROUND(BE94*L30,2)</f>
        <v>0</v>
      </c>
      <c r="BB94" s="64">
        <f>ROUND(SUM(BB95:BB96),2)</f>
        <v>0</v>
      </c>
      <c r="BC94" s="64">
        <f>ROUND(SUM(BC95:BC96),2)</f>
        <v>0</v>
      </c>
      <c r="BD94" s="64">
        <f>ROUND(SUM(BD95:BD96),2)</f>
        <v>0</v>
      </c>
      <c r="BE94" s="64">
        <f>ROUND(SUM(BE95:BE96),2)</f>
        <v>0</v>
      </c>
      <c r="BF94" s="66">
        <f>ROUND(SUM(BF95:BF96),2)</f>
        <v>0</v>
      </c>
      <c r="BS94" s="67" t="s">
        <v>72</v>
      </c>
      <c r="BT94" s="67" t="s">
        <v>73</v>
      </c>
      <c r="BU94" s="68" t="s">
        <v>74</v>
      </c>
      <c r="BV94" s="67" t="s">
        <v>75</v>
      </c>
      <c r="BW94" s="67" t="s">
        <v>5</v>
      </c>
      <c r="BX94" s="67" t="s">
        <v>76</v>
      </c>
      <c r="CL94" s="67" t="s">
        <v>18</v>
      </c>
    </row>
    <row r="95" spans="1:91" s="6" customFormat="1" ht="16.5" customHeight="1">
      <c r="A95" s="69" t="s">
        <v>77</v>
      </c>
      <c r="B95" s="70"/>
      <c r="C95" s="71"/>
      <c r="D95" s="166" t="s">
        <v>78</v>
      </c>
      <c r="E95" s="166"/>
      <c r="F95" s="166"/>
      <c r="G95" s="166"/>
      <c r="H95" s="166"/>
      <c r="I95" s="72"/>
      <c r="J95" s="166" t="s">
        <v>79</v>
      </c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4">
        <f>'2023-5-1 - Vedlejší rozpo...'!K32</f>
        <v>0</v>
      </c>
      <c r="AH95" s="165"/>
      <c r="AI95" s="165"/>
      <c r="AJ95" s="165"/>
      <c r="AK95" s="165"/>
      <c r="AL95" s="165"/>
      <c r="AM95" s="165"/>
      <c r="AN95" s="164">
        <f>SUM(AG95,AV95)</f>
        <v>0</v>
      </c>
      <c r="AO95" s="165"/>
      <c r="AP95" s="165"/>
      <c r="AQ95" s="73" t="s">
        <v>80</v>
      </c>
      <c r="AR95" s="70"/>
      <c r="AS95" s="74">
        <f>'2023-5-1 - Vedlejší rozpo...'!K30</f>
        <v>0</v>
      </c>
      <c r="AT95" s="75">
        <f>'2023-5-1 - Vedlejší rozpo...'!K31</f>
        <v>0</v>
      </c>
      <c r="AU95" s="75">
        <v>0</v>
      </c>
      <c r="AV95" s="75">
        <f>ROUND(SUM(AX95:AY95),2)</f>
        <v>0</v>
      </c>
      <c r="AW95" s="76">
        <f>'2023-5-1 - Vedlejší rozpo...'!T121</f>
        <v>0</v>
      </c>
      <c r="AX95" s="75">
        <f>'2023-5-1 - Vedlejší rozpo...'!K35</f>
        <v>0</v>
      </c>
      <c r="AY95" s="75">
        <f>'2023-5-1 - Vedlejší rozpo...'!K36</f>
        <v>0</v>
      </c>
      <c r="AZ95" s="75">
        <f>'2023-5-1 - Vedlejší rozpo...'!K37</f>
        <v>0</v>
      </c>
      <c r="BA95" s="75">
        <f>'2023-5-1 - Vedlejší rozpo...'!K38</f>
        <v>0</v>
      </c>
      <c r="BB95" s="75">
        <f>'2023-5-1 - Vedlejší rozpo...'!F35</f>
        <v>0</v>
      </c>
      <c r="BC95" s="75">
        <f>'2023-5-1 - Vedlejší rozpo...'!F36</f>
        <v>0</v>
      </c>
      <c r="BD95" s="75">
        <f>'2023-5-1 - Vedlejší rozpo...'!F37</f>
        <v>0</v>
      </c>
      <c r="BE95" s="75">
        <f>'2023-5-1 - Vedlejší rozpo...'!F38</f>
        <v>0</v>
      </c>
      <c r="BF95" s="77">
        <f>'2023-5-1 - Vedlejší rozpo...'!F39</f>
        <v>0</v>
      </c>
      <c r="BT95" s="78" t="s">
        <v>81</v>
      </c>
      <c r="BV95" s="78" t="s">
        <v>75</v>
      </c>
      <c r="BW95" s="78" t="s">
        <v>82</v>
      </c>
      <c r="BX95" s="78" t="s">
        <v>5</v>
      </c>
      <c r="CL95" s="78" t="s">
        <v>18</v>
      </c>
      <c r="CM95" s="78" t="s">
        <v>83</v>
      </c>
    </row>
    <row r="96" spans="1:91" s="6" customFormat="1" ht="16.5" customHeight="1">
      <c r="A96" s="69" t="s">
        <v>77</v>
      </c>
      <c r="B96" s="70"/>
      <c r="C96" s="71"/>
      <c r="D96" s="166" t="s">
        <v>84</v>
      </c>
      <c r="E96" s="166"/>
      <c r="F96" s="166"/>
      <c r="G96" s="166"/>
      <c r="H96" s="166"/>
      <c r="I96" s="72"/>
      <c r="J96" s="166" t="s">
        <v>85</v>
      </c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4">
        <f>'2023-6-2 - Stavební práce'!K32</f>
        <v>0</v>
      </c>
      <c r="AH96" s="165"/>
      <c r="AI96" s="165"/>
      <c r="AJ96" s="165"/>
      <c r="AK96" s="165"/>
      <c r="AL96" s="165"/>
      <c r="AM96" s="165"/>
      <c r="AN96" s="164">
        <f>SUM(AG96,AV96)</f>
        <v>0</v>
      </c>
      <c r="AO96" s="165"/>
      <c r="AP96" s="165"/>
      <c r="AQ96" s="73" t="s">
        <v>80</v>
      </c>
      <c r="AR96" s="70"/>
      <c r="AS96" s="79">
        <f>'2023-6-2 - Stavební práce'!K30</f>
        <v>0</v>
      </c>
      <c r="AT96" s="80">
        <f>'2023-6-2 - Stavební práce'!K31</f>
        <v>0</v>
      </c>
      <c r="AU96" s="80">
        <v>0</v>
      </c>
      <c r="AV96" s="80">
        <f>ROUND(SUM(AX96:AY96),2)</f>
        <v>0</v>
      </c>
      <c r="AW96" s="81">
        <f>'2023-6-2 - Stavební práce'!T126</f>
        <v>402.04538300000002</v>
      </c>
      <c r="AX96" s="80">
        <f>'2023-6-2 - Stavební práce'!K35</f>
        <v>0</v>
      </c>
      <c r="AY96" s="80">
        <f>'2023-6-2 - Stavební práce'!K36</f>
        <v>0</v>
      </c>
      <c r="AZ96" s="80">
        <f>'2023-6-2 - Stavební práce'!K37</f>
        <v>0</v>
      </c>
      <c r="BA96" s="80">
        <f>'2023-6-2 - Stavební práce'!K38</f>
        <v>0</v>
      </c>
      <c r="BB96" s="80">
        <f>'2023-6-2 - Stavební práce'!F35</f>
        <v>0</v>
      </c>
      <c r="BC96" s="80">
        <f>'2023-6-2 - Stavební práce'!F36</f>
        <v>0</v>
      </c>
      <c r="BD96" s="80">
        <f>'2023-6-2 - Stavební práce'!F37</f>
        <v>0</v>
      </c>
      <c r="BE96" s="80">
        <f>'2023-6-2 - Stavební práce'!F38</f>
        <v>0</v>
      </c>
      <c r="BF96" s="82">
        <f>'2023-6-2 - Stavební práce'!F39</f>
        <v>0</v>
      </c>
      <c r="BT96" s="78" t="s">
        <v>81</v>
      </c>
      <c r="BV96" s="78" t="s">
        <v>75</v>
      </c>
      <c r="BW96" s="78" t="s">
        <v>86</v>
      </c>
      <c r="BX96" s="78" t="s">
        <v>5</v>
      </c>
      <c r="CL96" s="78" t="s">
        <v>18</v>
      </c>
      <c r="CM96" s="78" t="s">
        <v>83</v>
      </c>
    </row>
    <row r="97" spans="2:44" s="1" customFormat="1" ht="30" customHeight="1">
      <c r="B97" s="27"/>
      <c r="AR97" s="27"/>
    </row>
    <row r="98" spans="2:44" s="1" customFormat="1" ht="6.95" customHeight="1">
      <c r="B98" s="39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27"/>
    </row>
  </sheetData>
  <mergeCells count="44">
    <mergeCell ref="K5:AJ5"/>
    <mergeCell ref="K6:AJ6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L33:P33"/>
    <mergeCell ref="X35:AB35"/>
    <mergeCell ref="AK35:AO35"/>
    <mergeCell ref="W31:AE31"/>
    <mergeCell ref="AK31:AO31"/>
    <mergeCell ref="L31:P31"/>
    <mergeCell ref="W32:AE32"/>
    <mergeCell ref="AK32:AO32"/>
    <mergeCell ref="L32:P32"/>
    <mergeCell ref="AM87:AN87"/>
    <mergeCell ref="AM89:AP89"/>
    <mergeCell ref="AS89:AT91"/>
    <mergeCell ref="AM90:AP90"/>
    <mergeCell ref="W33:AE33"/>
    <mergeCell ref="AK33:AO33"/>
    <mergeCell ref="AR2:BG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J85"/>
  </mergeCells>
  <hyperlinks>
    <hyperlink ref="A95" location="'2023-5-1 - Vedlejší rozpo...'!C2" display="/" xr:uid="{00000000-0004-0000-0000-000000000000}"/>
    <hyperlink ref="A96" location="'2023-6-2 - Stavební práce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31"/>
  <sheetViews>
    <sheetView showGridLines="0" tabSelected="1" workbookViewId="0">
      <selection activeCell="AA7" sqref="AA7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15.5" customWidth="1"/>
    <col min="13" max="13" width="9.33203125" customWidth="1"/>
    <col min="14" max="14" width="10.83203125" hidden="1" customWidth="1"/>
    <col min="15" max="15" width="9.33203125" hidden="1"/>
    <col min="16" max="24" width="14.1640625" hidden="1" customWidth="1"/>
    <col min="25" max="25" width="12.33203125" hidden="1" customWidth="1"/>
    <col min="26" max="26" width="16.33203125" customWidth="1"/>
    <col min="27" max="27" width="12.33203125" customWidth="1"/>
    <col min="28" max="28" width="1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M2" s="162" t="s">
        <v>6</v>
      </c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T2" s="15" t="s">
        <v>82</v>
      </c>
    </row>
    <row r="3" spans="2:4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8"/>
      <c r="AT3" s="15" t="s">
        <v>83</v>
      </c>
    </row>
    <row r="4" spans="2:46" ht="24.95" customHeight="1">
      <c r="B4" s="18"/>
      <c r="D4" s="19" t="s">
        <v>87</v>
      </c>
      <c r="M4" s="18"/>
      <c r="N4" s="83" t="s">
        <v>11</v>
      </c>
      <c r="AT4" s="15" t="s">
        <v>3</v>
      </c>
    </row>
    <row r="5" spans="2:46" ht="6.95" customHeight="1">
      <c r="B5" s="18"/>
      <c r="M5" s="18"/>
    </row>
    <row r="6" spans="2:46" ht="12" customHeight="1">
      <c r="B6" s="18"/>
      <c r="D6" s="24" t="s">
        <v>15</v>
      </c>
      <c r="M6" s="18"/>
    </row>
    <row r="7" spans="2:46" ht="26.25" customHeight="1">
      <c r="B7" s="18"/>
      <c r="E7" s="197" t="str">
        <f>'Rekapitulace stavby'!K6</f>
        <v>OBEC HRDLOŘEZY-SPORTOVNĚ REKREAČNÍ AREÁL U VODOJEMU V HRDLOŘEZÍCH</v>
      </c>
      <c r="F7" s="198"/>
      <c r="G7" s="198"/>
      <c r="H7" s="198"/>
      <c r="M7" s="18"/>
    </row>
    <row r="8" spans="2:46" s="1" customFormat="1" ht="12" customHeight="1">
      <c r="B8" s="27"/>
      <c r="D8" s="24" t="s">
        <v>88</v>
      </c>
      <c r="M8" s="27"/>
    </row>
    <row r="9" spans="2:46" s="1" customFormat="1" ht="16.5" customHeight="1">
      <c r="B9" s="27"/>
      <c r="E9" s="174" t="s">
        <v>89</v>
      </c>
      <c r="F9" s="196"/>
      <c r="G9" s="196"/>
      <c r="H9" s="196"/>
      <c r="M9" s="27"/>
    </row>
    <row r="10" spans="2:46" s="1" customFormat="1">
      <c r="B10" s="27"/>
      <c r="M10" s="27"/>
    </row>
    <row r="11" spans="2:46" s="1" customFormat="1" ht="12" customHeight="1">
      <c r="B11" s="27"/>
      <c r="D11" s="24" t="s">
        <v>17</v>
      </c>
      <c r="F11" s="22" t="s">
        <v>18</v>
      </c>
      <c r="I11" s="24" t="s">
        <v>19</v>
      </c>
      <c r="J11" s="22" t="s">
        <v>1</v>
      </c>
      <c r="M11" s="27"/>
    </row>
    <row r="12" spans="2:46" s="1" customFormat="1" ht="12" customHeight="1">
      <c r="B12" s="27"/>
      <c r="D12" s="24" t="s">
        <v>20</v>
      </c>
      <c r="F12" s="22" t="s">
        <v>21</v>
      </c>
      <c r="I12" s="24" t="s">
        <v>22</v>
      </c>
      <c r="J12" s="47"/>
      <c r="M12" s="27"/>
    </row>
    <row r="13" spans="2:46" s="1" customFormat="1" ht="10.9" customHeight="1">
      <c r="B13" s="27"/>
      <c r="M13" s="27"/>
    </row>
    <row r="14" spans="2:46" s="1" customFormat="1" ht="12" customHeight="1">
      <c r="B14" s="27"/>
      <c r="D14" s="24" t="s">
        <v>23</v>
      </c>
      <c r="I14" s="24" t="s">
        <v>24</v>
      </c>
      <c r="J14" s="22" t="str">
        <f>IF('Rekapitulace stavby'!AN10="","",'Rekapitulace stavby'!AN10)</f>
        <v/>
      </c>
      <c r="M14" s="27"/>
    </row>
    <row r="15" spans="2:46" s="1" customFormat="1" ht="18" customHeight="1">
      <c r="B15" s="27"/>
      <c r="E15" s="22" t="str">
        <f>IF('Rekapitulace stavby'!E11="","",'Rekapitulace stavby'!E11)</f>
        <v xml:space="preserve"> </v>
      </c>
      <c r="I15" s="24" t="s">
        <v>26</v>
      </c>
      <c r="J15" s="22" t="str">
        <f>IF('Rekapitulace stavby'!AN11="","",'Rekapitulace stavby'!AN11)</f>
        <v/>
      </c>
      <c r="M15" s="27"/>
    </row>
    <row r="16" spans="2:46" s="1" customFormat="1" ht="6.95" customHeight="1">
      <c r="B16" s="27"/>
      <c r="M16" s="27"/>
    </row>
    <row r="17" spans="2:13" s="1" customFormat="1" ht="12" customHeight="1">
      <c r="B17" s="27"/>
      <c r="D17" s="24" t="s">
        <v>27</v>
      </c>
      <c r="I17" s="24" t="s">
        <v>24</v>
      </c>
      <c r="J17" s="22" t="str">
        <f>'Rekapitulace stavby'!AN13</f>
        <v/>
      </c>
      <c r="M17" s="27"/>
    </row>
    <row r="18" spans="2:13" s="1" customFormat="1" ht="18" customHeight="1">
      <c r="B18" s="27"/>
      <c r="E18" s="190" t="str">
        <f>'Rekapitulace stavby'!E14</f>
        <v xml:space="preserve"> </v>
      </c>
      <c r="F18" s="190"/>
      <c r="G18" s="190"/>
      <c r="H18" s="190"/>
      <c r="I18" s="24" t="s">
        <v>26</v>
      </c>
      <c r="J18" s="22" t="str">
        <f>'Rekapitulace stavby'!AN14</f>
        <v/>
      </c>
      <c r="M18" s="27"/>
    </row>
    <row r="19" spans="2:13" s="1" customFormat="1" ht="6.95" customHeight="1">
      <c r="B19" s="27"/>
      <c r="M19" s="27"/>
    </row>
    <row r="20" spans="2:13" s="1" customFormat="1" ht="12" customHeight="1">
      <c r="B20" s="27"/>
      <c r="D20" s="24" t="s">
        <v>28</v>
      </c>
      <c r="I20" s="24" t="s">
        <v>24</v>
      </c>
      <c r="J20" s="22" t="str">
        <f>IF('Rekapitulace stavby'!AN16="","",'Rekapitulace stavby'!AN16)</f>
        <v/>
      </c>
      <c r="M20" s="27"/>
    </row>
    <row r="21" spans="2:13" s="1" customFormat="1" ht="18" customHeight="1">
      <c r="B21" s="27"/>
      <c r="E21" s="22" t="str">
        <f>IF('Rekapitulace stavby'!E17="","",'Rekapitulace stavby'!E17)</f>
        <v xml:space="preserve"> </v>
      </c>
      <c r="I21" s="24" t="s">
        <v>26</v>
      </c>
      <c r="J21" s="22" t="str">
        <f>IF('Rekapitulace stavby'!AN17="","",'Rekapitulace stavby'!AN17)</f>
        <v/>
      </c>
      <c r="M21" s="27"/>
    </row>
    <row r="22" spans="2:13" s="1" customFormat="1" ht="6.95" customHeight="1">
      <c r="B22" s="27"/>
      <c r="M22" s="27"/>
    </row>
    <row r="23" spans="2:13" s="1" customFormat="1" ht="12" customHeight="1">
      <c r="B23" s="27"/>
      <c r="D23" s="24" t="s">
        <v>29</v>
      </c>
      <c r="I23" s="24" t="s">
        <v>24</v>
      </c>
      <c r="J23" s="22" t="s">
        <v>1</v>
      </c>
      <c r="M23" s="27"/>
    </row>
    <row r="24" spans="2:13" s="1" customFormat="1" ht="18" customHeight="1">
      <c r="B24" s="27"/>
      <c r="E24" s="22"/>
      <c r="I24" s="24" t="s">
        <v>26</v>
      </c>
      <c r="J24" s="22" t="s">
        <v>1</v>
      </c>
      <c r="M24" s="27"/>
    </row>
    <row r="25" spans="2:13" s="1" customFormat="1" ht="6.95" customHeight="1">
      <c r="B25" s="27"/>
      <c r="M25" s="27"/>
    </row>
    <row r="26" spans="2:13" s="1" customFormat="1" ht="12" customHeight="1">
      <c r="B26" s="27"/>
      <c r="D26" s="24" t="s">
        <v>30</v>
      </c>
      <c r="M26" s="27"/>
    </row>
    <row r="27" spans="2:13" s="7" customFormat="1" ht="16.5" customHeight="1">
      <c r="B27" s="84"/>
      <c r="E27" s="192" t="s">
        <v>1</v>
      </c>
      <c r="F27" s="192"/>
      <c r="G27" s="192"/>
      <c r="H27" s="192"/>
      <c r="M27" s="84"/>
    </row>
    <row r="28" spans="2:13" s="1" customFormat="1" ht="6.95" customHeight="1">
      <c r="B28" s="27"/>
      <c r="M28" s="27"/>
    </row>
    <row r="29" spans="2:13" s="1" customFormat="1" ht="6.95" customHeight="1">
      <c r="B29" s="27"/>
      <c r="D29" s="48"/>
      <c r="E29" s="48"/>
      <c r="F29" s="48"/>
      <c r="G29" s="48"/>
      <c r="H29" s="48"/>
      <c r="I29" s="48"/>
      <c r="J29" s="48"/>
      <c r="K29" s="48"/>
      <c r="L29" s="48"/>
      <c r="M29" s="27"/>
    </row>
    <row r="30" spans="2:13" s="1" customFormat="1" ht="12.75">
      <c r="B30" s="27"/>
      <c r="E30" s="24" t="s">
        <v>90</v>
      </c>
      <c r="K30" s="85">
        <f>I96</f>
        <v>0</v>
      </c>
      <c r="M30" s="27"/>
    </row>
    <row r="31" spans="2:13" s="1" customFormat="1" ht="12.75">
      <c r="B31" s="27"/>
      <c r="E31" s="24" t="s">
        <v>91</v>
      </c>
      <c r="K31" s="85">
        <f>J96</f>
        <v>0</v>
      </c>
      <c r="M31" s="27"/>
    </row>
    <row r="32" spans="2:13" s="1" customFormat="1" ht="25.35" customHeight="1">
      <c r="B32" s="27"/>
      <c r="D32" s="86" t="s">
        <v>31</v>
      </c>
      <c r="K32" s="60">
        <f>ROUND(K121, 2)</f>
        <v>0</v>
      </c>
      <c r="M32" s="27"/>
    </row>
    <row r="33" spans="2:13" s="1" customFormat="1" ht="6.95" customHeight="1">
      <c r="B33" s="27"/>
      <c r="D33" s="48"/>
      <c r="E33" s="48"/>
      <c r="F33" s="48"/>
      <c r="G33" s="48"/>
      <c r="H33" s="48"/>
      <c r="I33" s="48"/>
      <c r="J33" s="48"/>
      <c r="K33" s="48"/>
      <c r="L33" s="48"/>
      <c r="M33" s="27"/>
    </row>
    <row r="34" spans="2:13" s="1" customFormat="1" ht="14.45" customHeight="1">
      <c r="B34" s="27"/>
      <c r="F34" s="30" t="s">
        <v>33</v>
      </c>
      <c r="I34" s="30" t="s">
        <v>32</v>
      </c>
      <c r="K34" s="30" t="s">
        <v>34</v>
      </c>
      <c r="M34" s="27"/>
    </row>
    <row r="35" spans="2:13" s="1" customFormat="1" ht="14.45" customHeight="1">
      <c r="B35" s="27"/>
      <c r="D35" s="87" t="s">
        <v>35</v>
      </c>
      <c r="E35" s="24" t="s">
        <v>36</v>
      </c>
      <c r="F35" s="85">
        <f>ROUND((SUM(BE121:BE130)),  2)</f>
        <v>0</v>
      </c>
      <c r="I35" s="88">
        <v>0.21</v>
      </c>
      <c r="K35" s="85">
        <f>ROUND(((SUM(BE121:BE130))*I35),  2)</f>
        <v>0</v>
      </c>
      <c r="M35" s="27"/>
    </row>
    <row r="36" spans="2:13" s="1" customFormat="1" ht="14.45" customHeight="1">
      <c r="B36" s="27"/>
      <c r="E36" s="24" t="s">
        <v>37</v>
      </c>
      <c r="F36" s="85">
        <f>ROUND((SUM(BF121:BF130)),  2)</f>
        <v>0</v>
      </c>
      <c r="I36" s="88">
        <v>0.15</v>
      </c>
      <c r="K36" s="85">
        <f>ROUND(((SUM(BF121:BF130))*I36),  2)</f>
        <v>0</v>
      </c>
      <c r="M36" s="27"/>
    </row>
    <row r="37" spans="2:13" s="1" customFormat="1" ht="14.45" hidden="1" customHeight="1">
      <c r="B37" s="27"/>
      <c r="E37" s="24" t="s">
        <v>38</v>
      </c>
      <c r="F37" s="85">
        <f>ROUND((SUM(BG121:BG130)),  2)</f>
        <v>0</v>
      </c>
      <c r="I37" s="88">
        <v>0.21</v>
      </c>
      <c r="K37" s="85">
        <f>0</f>
        <v>0</v>
      </c>
      <c r="M37" s="27"/>
    </row>
    <row r="38" spans="2:13" s="1" customFormat="1" ht="14.45" hidden="1" customHeight="1">
      <c r="B38" s="27"/>
      <c r="E38" s="24" t="s">
        <v>39</v>
      </c>
      <c r="F38" s="85">
        <f>ROUND((SUM(BH121:BH130)),  2)</f>
        <v>0</v>
      </c>
      <c r="I38" s="88">
        <v>0.15</v>
      </c>
      <c r="K38" s="85">
        <f>0</f>
        <v>0</v>
      </c>
      <c r="M38" s="27"/>
    </row>
    <row r="39" spans="2:13" s="1" customFormat="1" ht="14.45" hidden="1" customHeight="1">
      <c r="B39" s="27"/>
      <c r="E39" s="24" t="s">
        <v>40</v>
      </c>
      <c r="F39" s="85">
        <f>ROUND((SUM(BI121:BI130)),  2)</f>
        <v>0</v>
      </c>
      <c r="I39" s="88">
        <v>0</v>
      </c>
      <c r="K39" s="85">
        <f>0</f>
        <v>0</v>
      </c>
      <c r="M39" s="27"/>
    </row>
    <row r="40" spans="2:13" s="1" customFormat="1" ht="6.95" customHeight="1">
      <c r="B40" s="27"/>
      <c r="M40" s="27"/>
    </row>
    <row r="41" spans="2:13" s="1" customFormat="1" ht="25.35" customHeight="1">
      <c r="B41" s="27"/>
      <c r="C41" s="89"/>
      <c r="D41" s="90" t="s">
        <v>41</v>
      </c>
      <c r="E41" s="51"/>
      <c r="F41" s="51"/>
      <c r="G41" s="91" t="s">
        <v>42</v>
      </c>
      <c r="H41" s="92" t="s">
        <v>43</v>
      </c>
      <c r="I41" s="51"/>
      <c r="J41" s="51"/>
      <c r="K41" s="93">
        <f>SUM(K32:K39)</f>
        <v>0</v>
      </c>
      <c r="L41" s="94"/>
      <c r="M41" s="27"/>
    </row>
    <row r="42" spans="2:13" s="1" customFormat="1" ht="14.45" customHeight="1">
      <c r="B42" s="27"/>
      <c r="M42" s="27"/>
    </row>
    <row r="43" spans="2:13" ht="14.45" customHeight="1">
      <c r="B43" s="18"/>
      <c r="M43" s="18"/>
    </row>
    <row r="44" spans="2:13" ht="14.45" customHeight="1">
      <c r="B44" s="18"/>
      <c r="M44" s="18"/>
    </row>
    <row r="45" spans="2:13" ht="14.45" customHeight="1">
      <c r="B45" s="18"/>
      <c r="M45" s="18"/>
    </row>
    <row r="46" spans="2:13" ht="14.45" customHeight="1">
      <c r="B46" s="18"/>
      <c r="M46" s="18"/>
    </row>
    <row r="47" spans="2:13" ht="14.45" customHeight="1">
      <c r="B47" s="18"/>
      <c r="M47" s="18"/>
    </row>
    <row r="48" spans="2:13" ht="14.45" customHeight="1">
      <c r="B48" s="18"/>
      <c r="M48" s="18"/>
    </row>
    <row r="49" spans="2:13" ht="14.45" customHeight="1">
      <c r="B49" s="18"/>
      <c r="M49" s="18"/>
    </row>
    <row r="50" spans="2:13" s="1" customFormat="1" ht="14.45" customHeight="1">
      <c r="B50" s="27"/>
      <c r="D50" s="36" t="s">
        <v>44</v>
      </c>
      <c r="E50" s="37"/>
      <c r="F50" s="37"/>
      <c r="G50" s="36" t="s">
        <v>45</v>
      </c>
      <c r="H50" s="37"/>
      <c r="I50" s="37"/>
      <c r="J50" s="37"/>
      <c r="K50" s="37"/>
      <c r="L50" s="37"/>
      <c r="M50" s="27"/>
    </row>
    <row r="51" spans="2:13">
      <c r="B51" s="18"/>
      <c r="M51" s="18"/>
    </row>
    <row r="52" spans="2:13">
      <c r="B52" s="18"/>
      <c r="M52" s="18"/>
    </row>
    <row r="53" spans="2:13">
      <c r="B53" s="18"/>
      <c r="M53" s="18"/>
    </row>
    <row r="54" spans="2:13">
      <c r="B54" s="18"/>
      <c r="M54" s="18"/>
    </row>
    <row r="55" spans="2:13">
      <c r="B55" s="18"/>
      <c r="M55" s="18"/>
    </row>
    <row r="56" spans="2:13">
      <c r="B56" s="18"/>
      <c r="M56" s="18"/>
    </row>
    <row r="57" spans="2:13">
      <c r="B57" s="18"/>
      <c r="M57" s="18"/>
    </row>
    <row r="58" spans="2:13">
      <c r="B58" s="18"/>
      <c r="M58" s="18"/>
    </row>
    <row r="59" spans="2:13">
      <c r="B59" s="18"/>
      <c r="M59" s="18"/>
    </row>
    <row r="60" spans="2:13">
      <c r="B60" s="18"/>
      <c r="M60" s="18"/>
    </row>
    <row r="61" spans="2:13" s="1" customFormat="1" ht="12.75">
      <c r="B61" s="27"/>
      <c r="D61" s="38" t="s">
        <v>46</v>
      </c>
      <c r="E61" s="29"/>
      <c r="F61" s="95" t="s">
        <v>47</v>
      </c>
      <c r="G61" s="38" t="s">
        <v>46</v>
      </c>
      <c r="H61" s="29"/>
      <c r="I61" s="29"/>
      <c r="J61" s="96" t="s">
        <v>47</v>
      </c>
      <c r="K61" s="29"/>
      <c r="L61" s="29"/>
      <c r="M61" s="27"/>
    </row>
    <row r="62" spans="2:13">
      <c r="B62" s="18"/>
      <c r="M62" s="18"/>
    </row>
    <row r="63" spans="2:13">
      <c r="B63" s="18"/>
      <c r="M63" s="18"/>
    </row>
    <row r="64" spans="2:13">
      <c r="B64" s="18"/>
      <c r="M64" s="18"/>
    </row>
    <row r="65" spans="2:13" s="1" customFormat="1" ht="12.75">
      <c r="B65" s="27"/>
      <c r="D65" s="36" t="s">
        <v>48</v>
      </c>
      <c r="E65" s="37"/>
      <c r="F65" s="37"/>
      <c r="G65" s="36" t="s">
        <v>49</v>
      </c>
      <c r="H65" s="37"/>
      <c r="I65" s="37"/>
      <c r="J65" s="37"/>
      <c r="K65" s="37"/>
      <c r="L65" s="37"/>
      <c r="M65" s="27"/>
    </row>
    <row r="66" spans="2:13">
      <c r="B66" s="18"/>
      <c r="M66" s="18"/>
    </row>
    <row r="67" spans="2:13">
      <c r="B67" s="18"/>
      <c r="M67" s="18"/>
    </row>
    <row r="68" spans="2:13">
      <c r="B68" s="18"/>
      <c r="M68" s="18"/>
    </row>
    <row r="69" spans="2:13">
      <c r="B69" s="18"/>
      <c r="M69" s="18"/>
    </row>
    <row r="70" spans="2:13">
      <c r="B70" s="18"/>
      <c r="M70" s="18"/>
    </row>
    <row r="71" spans="2:13">
      <c r="B71" s="18"/>
      <c r="M71" s="18"/>
    </row>
    <row r="72" spans="2:13">
      <c r="B72" s="18"/>
      <c r="M72" s="18"/>
    </row>
    <row r="73" spans="2:13">
      <c r="B73" s="18"/>
      <c r="M73" s="18"/>
    </row>
    <row r="74" spans="2:13">
      <c r="B74" s="18"/>
      <c r="M74" s="18"/>
    </row>
    <row r="75" spans="2:13">
      <c r="B75" s="18"/>
      <c r="M75" s="18"/>
    </row>
    <row r="76" spans="2:13" s="1" customFormat="1" ht="12.75">
      <c r="B76" s="27"/>
      <c r="D76" s="38" t="s">
        <v>46</v>
      </c>
      <c r="E76" s="29"/>
      <c r="F76" s="95" t="s">
        <v>47</v>
      </c>
      <c r="G76" s="38" t="s">
        <v>46</v>
      </c>
      <c r="H76" s="29"/>
      <c r="I76" s="29"/>
      <c r="J76" s="96" t="s">
        <v>47</v>
      </c>
      <c r="K76" s="29"/>
      <c r="L76" s="29"/>
      <c r="M76" s="27"/>
    </row>
    <row r="77" spans="2:13" s="1" customFormat="1" ht="14.45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27"/>
    </row>
    <row r="81" spans="2:47" s="1" customFormat="1" ht="6.95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27"/>
    </row>
    <row r="82" spans="2:47" s="1" customFormat="1" ht="24.95" customHeight="1">
      <c r="B82" s="27"/>
      <c r="C82" s="19" t="s">
        <v>92</v>
      </c>
      <c r="M82" s="27"/>
    </row>
    <row r="83" spans="2:47" s="1" customFormat="1" ht="6.95" customHeight="1">
      <c r="B83" s="27"/>
      <c r="M83" s="27"/>
    </row>
    <row r="84" spans="2:47" s="1" customFormat="1" ht="12" customHeight="1">
      <c r="B84" s="27"/>
      <c r="C84" s="24" t="s">
        <v>15</v>
      </c>
      <c r="M84" s="27"/>
    </row>
    <row r="85" spans="2:47" s="1" customFormat="1" ht="26.25" customHeight="1">
      <c r="B85" s="27"/>
      <c r="E85" s="197" t="str">
        <f>E7</f>
        <v>OBEC HRDLOŘEZY-SPORTOVNĚ REKREAČNÍ AREÁL U VODOJEMU V HRDLOŘEZÍCH</v>
      </c>
      <c r="F85" s="198"/>
      <c r="G85" s="198"/>
      <c r="H85" s="198"/>
      <c r="M85" s="27"/>
    </row>
    <row r="86" spans="2:47" s="1" customFormat="1" ht="12" customHeight="1">
      <c r="B86" s="27"/>
      <c r="C86" s="24" t="s">
        <v>88</v>
      </c>
      <c r="M86" s="27"/>
    </row>
    <row r="87" spans="2:47" s="1" customFormat="1" ht="16.5" customHeight="1">
      <c r="B87" s="27"/>
      <c r="E87" s="174" t="str">
        <f>E9</f>
        <v>2023-5-1 - Vedlejší rozpočtové náklady</v>
      </c>
      <c r="F87" s="196"/>
      <c r="G87" s="196"/>
      <c r="H87" s="196"/>
      <c r="M87" s="27"/>
    </row>
    <row r="88" spans="2:47" s="1" customFormat="1" ht="6.95" customHeight="1">
      <c r="B88" s="27"/>
      <c r="M88" s="27"/>
    </row>
    <row r="89" spans="2:47" s="1" customFormat="1" ht="12" customHeight="1">
      <c r="B89" s="27"/>
      <c r="C89" s="24" t="s">
        <v>20</v>
      </c>
      <c r="F89" s="22" t="str">
        <f>F12</f>
        <v>Hrdlořezy</v>
      </c>
      <c r="I89" s="24" t="s">
        <v>22</v>
      </c>
      <c r="J89" s="47" t="str">
        <f>IF(J12="","",J12)</f>
        <v/>
      </c>
      <c r="M89" s="27"/>
    </row>
    <row r="90" spans="2:47" s="1" customFormat="1" ht="6.95" customHeight="1">
      <c r="B90" s="27"/>
      <c r="M90" s="27"/>
    </row>
    <row r="91" spans="2:47" s="1" customFormat="1" ht="15.2" customHeight="1">
      <c r="B91" s="27"/>
      <c r="C91" s="24" t="s">
        <v>23</v>
      </c>
      <c r="F91" s="22" t="str">
        <f>E15</f>
        <v xml:space="preserve"> </v>
      </c>
      <c r="I91" s="24" t="s">
        <v>28</v>
      </c>
      <c r="J91" s="25" t="str">
        <f>E21</f>
        <v xml:space="preserve"> </v>
      </c>
      <c r="M91" s="27"/>
    </row>
    <row r="92" spans="2:47" s="1" customFormat="1" ht="15.2" customHeight="1">
      <c r="B92" s="27"/>
      <c r="C92" s="24" t="s">
        <v>27</v>
      </c>
      <c r="F92" s="22" t="str">
        <f>IF(E18="","",E18)</f>
        <v xml:space="preserve"> </v>
      </c>
      <c r="I92" s="24" t="s">
        <v>29</v>
      </c>
      <c r="J92" s="25">
        <f>E24</f>
        <v>0</v>
      </c>
      <c r="M92" s="27"/>
    </row>
    <row r="93" spans="2:47" s="1" customFormat="1" ht="10.35" customHeight="1">
      <c r="B93" s="27"/>
      <c r="M93" s="27"/>
    </row>
    <row r="94" spans="2:47" s="1" customFormat="1" ht="29.25" customHeight="1">
      <c r="B94" s="27"/>
      <c r="C94" s="97" t="s">
        <v>93</v>
      </c>
      <c r="D94" s="89"/>
      <c r="E94" s="89"/>
      <c r="F94" s="89"/>
      <c r="G94" s="89"/>
      <c r="H94" s="89"/>
      <c r="I94" s="98" t="s">
        <v>94</v>
      </c>
      <c r="J94" s="98" t="s">
        <v>95</v>
      </c>
      <c r="K94" s="98" t="s">
        <v>96</v>
      </c>
      <c r="L94" s="89"/>
      <c r="M94" s="27"/>
    </row>
    <row r="95" spans="2:47" s="1" customFormat="1" ht="10.35" customHeight="1">
      <c r="B95" s="27"/>
      <c r="M95" s="27"/>
    </row>
    <row r="96" spans="2:47" s="1" customFormat="1" ht="22.9" customHeight="1">
      <c r="B96" s="27"/>
      <c r="C96" s="99" t="s">
        <v>97</v>
      </c>
      <c r="I96" s="60">
        <f t="shared" ref="I96:J98" si="0">Q121</f>
        <v>0</v>
      </c>
      <c r="J96" s="60">
        <f t="shared" si="0"/>
        <v>0</v>
      </c>
      <c r="K96" s="60">
        <f>K121</f>
        <v>0</v>
      </c>
      <c r="M96" s="27"/>
      <c r="AU96" s="15" t="s">
        <v>98</v>
      </c>
    </row>
    <row r="97" spans="2:13" s="8" customFormat="1" ht="24.95" customHeight="1">
      <c r="B97" s="100"/>
      <c r="D97" s="101" t="s">
        <v>99</v>
      </c>
      <c r="E97" s="102"/>
      <c r="F97" s="102"/>
      <c r="G97" s="102"/>
      <c r="H97" s="102"/>
      <c r="I97" s="103">
        <f t="shared" si="0"/>
        <v>0</v>
      </c>
      <c r="J97" s="103">
        <f t="shared" si="0"/>
        <v>0</v>
      </c>
      <c r="K97" s="103">
        <f>K122</f>
        <v>0</v>
      </c>
      <c r="M97" s="100"/>
    </row>
    <row r="98" spans="2:13" s="9" customFormat="1" ht="19.899999999999999" customHeight="1">
      <c r="B98" s="104"/>
      <c r="D98" s="105" t="s">
        <v>100</v>
      </c>
      <c r="E98" s="106"/>
      <c r="F98" s="106"/>
      <c r="G98" s="106"/>
      <c r="H98" s="106"/>
      <c r="I98" s="107">
        <f t="shared" si="0"/>
        <v>0</v>
      </c>
      <c r="J98" s="107">
        <f t="shared" si="0"/>
        <v>0</v>
      </c>
      <c r="K98" s="107">
        <f>K123</f>
        <v>0</v>
      </c>
      <c r="M98" s="104"/>
    </row>
    <row r="99" spans="2:13" s="9" customFormat="1" ht="19.899999999999999" customHeight="1">
      <c r="B99" s="104"/>
      <c r="D99" s="105" t="s">
        <v>101</v>
      </c>
      <c r="E99" s="106"/>
      <c r="F99" s="106"/>
      <c r="G99" s="106"/>
      <c r="H99" s="106"/>
      <c r="I99" s="107">
        <f>Q125</f>
        <v>0</v>
      </c>
      <c r="J99" s="107">
        <f>R125</f>
        <v>0</v>
      </c>
      <c r="K99" s="107">
        <f>K125</f>
        <v>0</v>
      </c>
      <c r="M99" s="104"/>
    </row>
    <row r="100" spans="2:13" s="9" customFormat="1" ht="19.899999999999999" customHeight="1">
      <c r="B100" s="104"/>
      <c r="D100" s="105" t="s">
        <v>102</v>
      </c>
      <c r="E100" s="106"/>
      <c r="F100" s="106"/>
      <c r="G100" s="106"/>
      <c r="H100" s="106"/>
      <c r="I100" s="107">
        <f>Q127</f>
        <v>0</v>
      </c>
      <c r="J100" s="107">
        <f>R127</f>
        <v>0</v>
      </c>
      <c r="K100" s="107">
        <f>K127</f>
        <v>0</v>
      </c>
      <c r="M100" s="104"/>
    </row>
    <row r="101" spans="2:13" s="9" customFormat="1" ht="19.899999999999999" customHeight="1">
      <c r="B101" s="104"/>
      <c r="D101" s="105" t="s">
        <v>103</v>
      </c>
      <c r="E101" s="106"/>
      <c r="F101" s="106"/>
      <c r="G101" s="106"/>
      <c r="H101" s="106"/>
      <c r="I101" s="107">
        <f>Q129</f>
        <v>0</v>
      </c>
      <c r="J101" s="107">
        <v>3500</v>
      </c>
      <c r="K101" s="107">
        <f>K129</f>
        <v>0</v>
      </c>
      <c r="M101" s="104"/>
    </row>
    <row r="102" spans="2:13" s="1" customFormat="1" ht="21.75" customHeight="1">
      <c r="B102" s="27"/>
      <c r="M102" s="27"/>
    </row>
    <row r="103" spans="2:13" s="1" customFormat="1" ht="6.95" customHeight="1"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27"/>
    </row>
    <row r="107" spans="2:13" s="1" customFormat="1" ht="6.95" customHeight="1"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27"/>
    </row>
    <row r="108" spans="2:13" s="1" customFormat="1" ht="24.95" customHeight="1">
      <c r="B108" s="27"/>
      <c r="C108" s="19" t="s">
        <v>104</v>
      </c>
      <c r="M108" s="27"/>
    </row>
    <row r="109" spans="2:13" s="1" customFormat="1" ht="6.95" customHeight="1">
      <c r="B109" s="27"/>
      <c r="M109" s="27"/>
    </row>
    <row r="110" spans="2:13" s="1" customFormat="1" ht="12" customHeight="1">
      <c r="B110" s="27"/>
      <c r="C110" s="24" t="s">
        <v>15</v>
      </c>
      <c r="M110" s="27"/>
    </row>
    <row r="111" spans="2:13" s="1" customFormat="1" ht="26.25" customHeight="1">
      <c r="B111" s="27"/>
      <c r="E111" s="197" t="str">
        <f>E7</f>
        <v>OBEC HRDLOŘEZY-SPORTOVNĚ REKREAČNÍ AREÁL U VODOJEMU V HRDLOŘEZÍCH</v>
      </c>
      <c r="F111" s="198"/>
      <c r="G111" s="198"/>
      <c r="H111" s="198"/>
      <c r="M111" s="27"/>
    </row>
    <row r="112" spans="2:13" s="1" customFormat="1" ht="12" customHeight="1">
      <c r="B112" s="27"/>
      <c r="C112" s="24" t="s">
        <v>88</v>
      </c>
      <c r="M112" s="27"/>
    </row>
    <row r="113" spans="2:65" s="1" customFormat="1" ht="16.5" customHeight="1">
      <c r="B113" s="27"/>
      <c r="E113" s="174" t="str">
        <f>E9</f>
        <v>2023-5-1 - Vedlejší rozpočtové náklady</v>
      </c>
      <c r="F113" s="196"/>
      <c r="G113" s="196"/>
      <c r="H113" s="196"/>
      <c r="M113" s="27"/>
    </row>
    <row r="114" spans="2:65" s="1" customFormat="1" ht="6.95" customHeight="1">
      <c r="B114" s="27"/>
      <c r="M114" s="27"/>
    </row>
    <row r="115" spans="2:65" s="1" customFormat="1" ht="12" customHeight="1">
      <c r="B115" s="27"/>
      <c r="C115" s="24" t="s">
        <v>20</v>
      </c>
      <c r="F115" s="22" t="str">
        <f>F12</f>
        <v>Hrdlořezy</v>
      </c>
      <c r="I115" s="24" t="s">
        <v>22</v>
      </c>
      <c r="J115" s="47"/>
      <c r="M115" s="27"/>
    </row>
    <row r="116" spans="2:65" s="1" customFormat="1" ht="6.95" customHeight="1">
      <c r="B116" s="27"/>
      <c r="M116" s="27"/>
    </row>
    <row r="117" spans="2:65" s="1" customFormat="1" ht="15.2" customHeight="1">
      <c r="B117" s="27"/>
      <c r="C117" s="24" t="s">
        <v>23</v>
      </c>
      <c r="F117" s="22" t="str">
        <f>E15</f>
        <v xml:space="preserve"> </v>
      </c>
      <c r="I117" s="24" t="s">
        <v>28</v>
      </c>
      <c r="J117" s="25" t="str">
        <f>E21</f>
        <v xml:space="preserve"> </v>
      </c>
      <c r="M117" s="27"/>
    </row>
    <row r="118" spans="2:65" s="1" customFormat="1" ht="15.2" customHeight="1">
      <c r="B118" s="27"/>
      <c r="C118" s="24" t="s">
        <v>27</v>
      </c>
      <c r="F118" s="22" t="str">
        <f>IF(E18="","",E18)</f>
        <v xml:space="preserve"> </v>
      </c>
      <c r="I118" s="24" t="s">
        <v>29</v>
      </c>
      <c r="J118" s="25"/>
      <c r="M118" s="27"/>
    </row>
    <row r="119" spans="2:65" s="1" customFormat="1" ht="10.35" customHeight="1">
      <c r="B119" s="27"/>
      <c r="M119" s="27"/>
    </row>
    <row r="120" spans="2:65" s="10" customFormat="1" ht="29.25" customHeight="1">
      <c r="B120" s="108"/>
      <c r="C120" s="109" t="s">
        <v>105</v>
      </c>
      <c r="D120" s="110" t="s">
        <v>56</v>
      </c>
      <c r="E120" s="110" t="s">
        <v>52</v>
      </c>
      <c r="F120" s="110" t="s">
        <v>53</v>
      </c>
      <c r="G120" s="110" t="s">
        <v>106</v>
      </c>
      <c r="H120" s="110" t="s">
        <v>107</v>
      </c>
      <c r="I120" s="110" t="s">
        <v>108</v>
      </c>
      <c r="J120" s="110" t="s">
        <v>109</v>
      </c>
      <c r="K120" s="110" t="s">
        <v>96</v>
      </c>
      <c r="L120" s="111" t="s">
        <v>110</v>
      </c>
      <c r="M120" s="108"/>
      <c r="N120" s="53" t="s">
        <v>1</v>
      </c>
      <c r="O120" s="54" t="s">
        <v>35</v>
      </c>
      <c r="P120" s="54" t="s">
        <v>111</v>
      </c>
      <c r="Q120" s="54" t="s">
        <v>112</v>
      </c>
      <c r="R120" s="54" t="s">
        <v>113</v>
      </c>
      <c r="S120" s="54" t="s">
        <v>114</v>
      </c>
      <c r="T120" s="54" t="s">
        <v>115</v>
      </c>
      <c r="U120" s="54" t="s">
        <v>116</v>
      </c>
      <c r="V120" s="54" t="s">
        <v>117</v>
      </c>
      <c r="W120" s="54" t="s">
        <v>118</v>
      </c>
      <c r="X120" s="55" t="s">
        <v>119</v>
      </c>
    </row>
    <row r="121" spans="2:65" s="1" customFormat="1" ht="22.9" customHeight="1">
      <c r="B121" s="27"/>
      <c r="C121" s="58" t="s">
        <v>120</v>
      </c>
      <c r="K121" s="112">
        <f>BK121</f>
        <v>0</v>
      </c>
      <c r="M121" s="27"/>
      <c r="N121" s="56"/>
      <c r="O121" s="48"/>
      <c r="P121" s="48"/>
      <c r="Q121" s="113">
        <f>Q122</f>
        <v>0</v>
      </c>
      <c r="R121" s="113">
        <f>R122</f>
        <v>0</v>
      </c>
      <c r="S121" s="48"/>
      <c r="T121" s="114">
        <f>T122</f>
        <v>0</v>
      </c>
      <c r="U121" s="48"/>
      <c r="V121" s="114">
        <f>V122</f>
        <v>0</v>
      </c>
      <c r="W121" s="48"/>
      <c r="X121" s="115">
        <f>X122</f>
        <v>0</v>
      </c>
      <c r="AT121" s="15" t="s">
        <v>72</v>
      </c>
      <c r="AU121" s="15" t="s">
        <v>98</v>
      </c>
      <c r="BK121" s="116">
        <f>BK122</f>
        <v>0</v>
      </c>
    </row>
    <row r="122" spans="2:65" s="11" customFormat="1" ht="25.9" customHeight="1">
      <c r="B122" s="117"/>
      <c r="D122" s="118" t="s">
        <v>72</v>
      </c>
      <c r="E122" s="119" t="s">
        <v>121</v>
      </c>
      <c r="F122" s="119" t="s">
        <v>79</v>
      </c>
      <c r="K122" s="120">
        <f>BK122</f>
        <v>0</v>
      </c>
      <c r="M122" s="117"/>
      <c r="N122" s="121"/>
      <c r="Q122" s="122">
        <f>Q123+Q125+Q127+Q129</f>
        <v>0</v>
      </c>
      <c r="R122" s="122">
        <f>R123+R125+R127+R129</f>
        <v>0</v>
      </c>
      <c r="T122" s="123">
        <f>T123+T125+T127+T129</f>
        <v>0</v>
      </c>
      <c r="V122" s="123">
        <f>V123+V125+V127+V129</f>
        <v>0</v>
      </c>
      <c r="X122" s="124">
        <f>X123+X125+X127+X129</f>
        <v>0</v>
      </c>
      <c r="AR122" s="118" t="s">
        <v>122</v>
      </c>
      <c r="AT122" s="125" t="s">
        <v>72</v>
      </c>
      <c r="AU122" s="125" t="s">
        <v>73</v>
      </c>
      <c r="AY122" s="118" t="s">
        <v>123</v>
      </c>
      <c r="BK122" s="126">
        <f>BK123+BK125+BK127+BK129</f>
        <v>0</v>
      </c>
    </row>
    <row r="123" spans="2:65" s="11" customFormat="1" ht="22.9" customHeight="1">
      <c r="B123" s="117"/>
      <c r="D123" s="118" t="s">
        <v>72</v>
      </c>
      <c r="E123" s="127" t="s">
        <v>124</v>
      </c>
      <c r="F123" s="127" t="s">
        <v>125</v>
      </c>
      <c r="K123" s="128">
        <f>BK123</f>
        <v>0</v>
      </c>
      <c r="M123" s="117"/>
      <c r="N123" s="121"/>
      <c r="Q123" s="122">
        <f>Q124</f>
        <v>0</v>
      </c>
      <c r="R123" s="122">
        <f>R124</f>
        <v>0</v>
      </c>
      <c r="T123" s="123">
        <f>T124</f>
        <v>0</v>
      </c>
      <c r="V123" s="123">
        <f>V124</f>
        <v>0</v>
      </c>
      <c r="X123" s="124">
        <f>X124</f>
        <v>0</v>
      </c>
      <c r="AR123" s="118" t="s">
        <v>122</v>
      </c>
      <c r="AT123" s="125" t="s">
        <v>72</v>
      </c>
      <c r="AU123" s="125" t="s">
        <v>81</v>
      </c>
      <c r="AY123" s="118" t="s">
        <v>123</v>
      </c>
      <c r="BK123" s="126">
        <f>BK124</f>
        <v>0</v>
      </c>
    </row>
    <row r="124" spans="2:65" s="1" customFormat="1" ht="24.2" customHeight="1">
      <c r="B124" s="129"/>
      <c r="C124" s="130">
        <v>1</v>
      </c>
      <c r="D124" s="130" t="s">
        <v>127</v>
      </c>
      <c r="E124" s="131" t="s">
        <v>128</v>
      </c>
      <c r="F124" s="132" t="s">
        <v>125</v>
      </c>
      <c r="G124" s="133" t="s">
        <v>129</v>
      </c>
      <c r="H124" s="134">
        <v>1</v>
      </c>
      <c r="I124" s="135">
        <v>0</v>
      </c>
      <c r="J124" s="135">
        <v>0</v>
      </c>
      <c r="K124" s="135">
        <f>ROUND(P124*H124,2)</f>
        <v>0</v>
      </c>
      <c r="L124" s="132" t="s">
        <v>130</v>
      </c>
      <c r="M124" s="27"/>
      <c r="N124" s="136" t="s">
        <v>1</v>
      </c>
      <c r="O124" s="137" t="s">
        <v>36</v>
      </c>
      <c r="P124" s="138">
        <f>I124+J124</f>
        <v>0</v>
      </c>
      <c r="Q124" s="138">
        <f>ROUND(I124*H124,2)</f>
        <v>0</v>
      </c>
      <c r="R124" s="138">
        <f>ROUND(J124*H124,2)</f>
        <v>0</v>
      </c>
      <c r="S124" s="139">
        <v>0</v>
      </c>
      <c r="T124" s="139">
        <f>S124*H124</f>
        <v>0</v>
      </c>
      <c r="U124" s="139">
        <v>0</v>
      </c>
      <c r="V124" s="139">
        <f>U124*H124</f>
        <v>0</v>
      </c>
      <c r="W124" s="139">
        <v>0</v>
      </c>
      <c r="X124" s="140">
        <f>W124*H124</f>
        <v>0</v>
      </c>
      <c r="AR124" s="141" t="s">
        <v>131</v>
      </c>
      <c r="AT124" s="141" t="s">
        <v>127</v>
      </c>
      <c r="AU124" s="141" t="s">
        <v>83</v>
      </c>
      <c r="AY124" s="15" t="s">
        <v>123</v>
      </c>
      <c r="BE124" s="142">
        <f>IF(O124="základní",K124,0)</f>
        <v>0</v>
      </c>
      <c r="BF124" s="142">
        <f>IF(O124="snížená",K124,0)</f>
        <v>0</v>
      </c>
      <c r="BG124" s="142">
        <f>IF(O124="zákl. přenesená",K124,0)</f>
        <v>0</v>
      </c>
      <c r="BH124" s="142">
        <f>IF(O124="sníž. přenesená",K124,0)</f>
        <v>0</v>
      </c>
      <c r="BI124" s="142">
        <f>IF(O124="nulová",K124,0)</f>
        <v>0</v>
      </c>
      <c r="BJ124" s="15" t="s">
        <v>81</v>
      </c>
      <c r="BK124" s="142">
        <f>ROUND(P124*H124,2)</f>
        <v>0</v>
      </c>
      <c r="BL124" s="15" t="s">
        <v>131</v>
      </c>
      <c r="BM124" s="141" t="s">
        <v>132</v>
      </c>
    </row>
    <row r="125" spans="2:65" s="11" customFormat="1" ht="22.9" customHeight="1">
      <c r="B125" s="117"/>
      <c r="D125" s="118" t="s">
        <v>72</v>
      </c>
      <c r="E125" s="127" t="s">
        <v>133</v>
      </c>
      <c r="F125" s="127" t="s">
        <v>134</v>
      </c>
      <c r="K125" s="128">
        <f>BK125</f>
        <v>0</v>
      </c>
      <c r="M125" s="117"/>
      <c r="N125" s="121"/>
      <c r="Q125" s="122">
        <f>Q126</f>
        <v>0</v>
      </c>
      <c r="R125" s="122">
        <f>R126</f>
        <v>0</v>
      </c>
      <c r="T125" s="123">
        <f>T126</f>
        <v>0</v>
      </c>
      <c r="V125" s="123">
        <f>V126</f>
        <v>0</v>
      </c>
      <c r="X125" s="124">
        <f>X126</f>
        <v>0</v>
      </c>
      <c r="AR125" s="118" t="s">
        <v>122</v>
      </c>
      <c r="AT125" s="125" t="s">
        <v>72</v>
      </c>
      <c r="AU125" s="125" t="s">
        <v>81</v>
      </c>
      <c r="AY125" s="118" t="s">
        <v>123</v>
      </c>
      <c r="BK125" s="126">
        <f>BK126</f>
        <v>0</v>
      </c>
    </row>
    <row r="126" spans="2:65" s="1" customFormat="1" ht="24.2" customHeight="1">
      <c r="B126" s="129"/>
      <c r="C126" s="130">
        <v>2</v>
      </c>
      <c r="D126" s="130" t="s">
        <v>127</v>
      </c>
      <c r="E126" s="131" t="s">
        <v>136</v>
      </c>
      <c r="F126" s="132" t="s">
        <v>134</v>
      </c>
      <c r="G126" s="133" t="s">
        <v>129</v>
      </c>
      <c r="H126" s="134">
        <v>1</v>
      </c>
      <c r="I126" s="135">
        <v>0</v>
      </c>
      <c r="J126" s="135">
        <v>0</v>
      </c>
      <c r="K126" s="135">
        <f>ROUND(P126*H126,2)</f>
        <v>0</v>
      </c>
      <c r="L126" s="132" t="s">
        <v>130</v>
      </c>
      <c r="M126" s="27"/>
      <c r="N126" s="136" t="s">
        <v>1</v>
      </c>
      <c r="O126" s="137" t="s">
        <v>36</v>
      </c>
      <c r="P126" s="138">
        <f>I126+J126</f>
        <v>0</v>
      </c>
      <c r="Q126" s="138">
        <f>ROUND(I126*H126,2)</f>
        <v>0</v>
      </c>
      <c r="R126" s="138">
        <f>ROUND(J126*H126,2)</f>
        <v>0</v>
      </c>
      <c r="S126" s="139">
        <v>0</v>
      </c>
      <c r="T126" s="139">
        <f>S126*H126</f>
        <v>0</v>
      </c>
      <c r="U126" s="139">
        <v>0</v>
      </c>
      <c r="V126" s="139">
        <f>U126*H126</f>
        <v>0</v>
      </c>
      <c r="W126" s="139">
        <v>0</v>
      </c>
      <c r="X126" s="140">
        <f>W126*H126</f>
        <v>0</v>
      </c>
      <c r="AR126" s="141" t="s">
        <v>131</v>
      </c>
      <c r="AT126" s="141" t="s">
        <v>127</v>
      </c>
      <c r="AU126" s="141" t="s">
        <v>83</v>
      </c>
      <c r="AY126" s="15" t="s">
        <v>123</v>
      </c>
      <c r="BE126" s="142">
        <f>IF(O126="základní",K126,0)</f>
        <v>0</v>
      </c>
      <c r="BF126" s="142">
        <f>IF(O126="snížená",K126,0)</f>
        <v>0</v>
      </c>
      <c r="BG126" s="142">
        <f>IF(O126="zákl. přenesená",K126,0)</f>
        <v>0</v>
      </c>
      <c r="BH126" s="142">
        <f>IF(O126="sníž. přenesená",K126,0)</f>
        <v>0</v>
      </c>
      <c r="BI126" s="142">
        <f>IF(O126="nulová",K126,0)</f>
        <v>0</v>
      </c>
      <c r="BJ126" s="15" t="s">
        <v>81</v>
      </c>
      <c r="BK126" s="142">
        <f>ROUND(P126*H126,2)</f>
        <v>0</v>
      </c>
      <c r="BL126" s="15" t="s">
        <v>131</v>
      </c>
      <c r="BM126" s="141" t="s">
        <v>137</v>
      </c>
    </row>
    <row r="127" spans="2:65" s="11" customFormat="1" ht="22.9" customHeight="1">
      <c r="B127" s="117"/>
      <c r="D127" s="118" t="s">
        <v>72</v>
      </c>
      <c r="E127" s="127" t="s">
        <v>138</v>
      </c>
      <c r="F127" s="127" t="s">
        <v>139</v>
      </c>
      <c r="K127" s="128">
        <f>BK127</f>
        <v>0</v>
      </c>
      <c r="M127" s="117"/>
      <c r="N127" s="121"/>
      <c r="Q127" s="122">
        <f>Q128</f>
        <v>0</v>
      </c>
      <c r="R127" s="122">
        <f>R128</f>
        <v>0</v>
      </c>
      <c r="T127" s="123">
        <f>T128</f>
        <v>0</v>
      </c>
      <c r="V127" s="123">
        <f>V128</f>
        <v>0</v>
      </c>
      <c r="X127" s="124">
        <f>X128</f>
        <v>0</v>
      </c>
      <c r="AR127" s="118" t="s">
        <v>122</v>
      </c>
      <c r="AT127" s="125" t="s">
        <v>72</v>
      </c>
      <c r="AU127" s="125" t="s">
        <v>81</v>
      </c>
      <c r="AY127" s="118" t="s">
        <v>123</v>
      </c>
      <c r="BK127" s="126">
        <f>BK128</f>
        <v>0</v>
      </c>
    </row>
    <row r="128" spans="2:65" s="1" customFormat="1" ht="24.2" customHeight="1">
      <c r="B128" s="129"/>
      <c r="C128" s="130">
        <v>3</v>
      </c>
      <c r="D128" s="130" t="s">
        <v>127</v>
      </c>
      <c r="E128" s="131" t="s">
        <v>140</v>
      </c>
      <c r="F128" s="132" t="s">
        <v>139</v>
      </c>
      <c r="G128" s="133" t="s">
        <v>129</v>
      </c>
      <c r="H128" s="134">
        <v>1</v>
      </c>
      <c r="I128" s="135">
        <v>0</v>
      </c>
      <c r="J128" s="135">
        <v>0</v>
      </c>
      <c r="K128" s="135">
        <f>ROUND(P128*H128,2)</f>
        <v>0</v>
      </c>
      <c r="L128" s="132" t="s">
        <v>130</v>
      </c>
      <c r="M128" s="27"/>
      <c r="N128" s="136" t="s">
        <v>1</v>
      </c>
      <c r="O128" s="137" t="s">
        <v>36</v>
      </c>
      <c r="P128" s="138">
        <f>I128+J128</f>
        <v>0</v>
      </c>
      <c r="Q128" s="138">
        <f>ROUND(I128*H128,2)</f>
        <v>0</v>
      </c>
      <c r="R128" s="138">
        <f>ROUND(J128*H128,2)</f>
        <v>0</v>
      </c>
      <c r="S128" s="139">
        <v>0</v>
      </c>
      <c r="T128" s="139">
        <f>S128*H128</f>
        <v>0</v>
      </c>
      <c r="U128" s="139">
        <v>0</v>
      </c>
      <c r="V128" s="139">
        <f>U128*H128</f>
        <v>0</v>
      </c>
      <c r="W128" s="139">
        <v>0</v>
      </c>
      <c r="X128" s="140">
        <f>W128*H128</f>
        <v>0</v>
      </c>
      <c r="AR128" s="141" t="s">
        <v>131</v>
      </c>
      <c r="AT128" s="141" t="s">
        <v>127</v>
      </c>
      <c r="AU128" s="141" t="s">
        <v>83</v>
      </c>
      <c r="AY128" s="15" t="s">
        <v>123</v>
      </c>
      <c r="BE128" s="142">
        <f>IF(O128="základní",K128,0)</f>
        <v>0</v>
      </c>
      <c r="BF128" s="142">
        <f>IF(O128="snížená",K128,0)</f>
        <v>0</v>
      </c>
      <c r="BG128" s="142">
        <f>IF(O128="zákl. přenesená",K128,0)</f>
        <v>0</v>
      </c>
      <c r="BH128" s="142">
        <f>IF(O128="sníž. přenesená",K128,0)</f>
        <v>0</v>
      </c>
      <c r="BI128" s="142">
        <f>IF(O128="nulová",K128,0)</f>
        <v>0</v>
      </c>
      <c r="BJ128" s="15" t="s">
        <v>81</v>
      </c>
      <c r="BK128" s="142">
        <f>ROUND(P128*H128,2)</f>
        <v>0</v>
      </c>
      <c r="BL128" s="15" t="s">
        <v>131</v>
      </c>
      <c r="BM128" s="141" t="s">
        <v>141</v>
      </c>
    </row>
    <row r="129" spans="2:65" s="11" customFormat="1" ht="22.9" customHeight="1">
      <c r="B129" s="117"/>
      <c r="D129" s="118" t="s">
        <v>72</v>
      </c>
      <c r="E129" s="127" t="s">
        <v>142</v>
      </c>
      <c r="F129" s="127" t="s">
        <v>143</v>
      </c>
      <c r="K129" s="128">
        <f>BK129</f>
        <v>0</v>
      </c>
      <c r="M129" s="117"/>
      <c r="N129" s="121"/>
      <c r="Q129" s="122">
        <f>Q130</f>
        <v>0</v>
      </c>
      <c r="R129" s="122">
        <f>R130</f>
        <v>0</v>
      </c>
      <c r="T129" s="123">
        <f>T130</f>
        <v>0</v>
      </c>
      <c r="V129" s="123">
        <f>V130</f>
        <v>0</v>
      </c>
      <c r="X129" s="124">
        <f>X130</f>
        <v>0</v>
      </c>
      <c r="AR129" s="118" t="s">
        <v>122</v>
      </c>
      <c r="AT129" s="125" t="s">
        <v>72</v>
      </c>
      <c r="AU129" s="125" t="s">
        <v>81</v>
      </c>
      <c r="AY129" s="118" t="s">
        <v>123</v>
      </c>
      <c r="BK129" s="126">
        <f>BK130</f>
        <v>0</v>
      </c>
    </row>
    <row r="130" spans="2:65" s="1" customFormat="1" ht="24.2" customHeight="1">
      <c r="B130" s="129"/>
      <c r="C130" s="130">
        <v>4</v>
      </c>
      <c r="D130" s="130" t="s">
        <v>127</v>
      </c>
      <c r="E130" s="131" t="s">
        <v>144</v>
      </c>
      <c r="F130" s="132" t="s">
        <v>145</v>
      </c>
      <c r="G130" s="133" t="s">
        <v>146</v>
      </c>
      <c r="H130" s="134">
        <v>1</v>
      </c>
      <c r="I130" s="135">
        <v>0</v>
      </c>
      <c r="J130" s="135">
        <v>0</v>
      </c>
      <c r="K130" s="135">
        <f>ROUND(P130*H130,2)</f>
        <v>0</v>
      </c>
      <c r="L130" s="132" t="s">
        <v>130</v>
      </c>
      <c r="M130" s="27"/>
      <c r="N130" s="143" t="s">
        <v>1</v>
      </c>
      <c r="O130" s="144" t="s">
        <v>36</v>
      </c>
      <c r="P130" s="145">
        <f>I130+J130</f>
        <v>0</v>
      </c>
      <c r="Q130" s="145">
        <f>ROUND(I130*H130,2)</f>
        <v>0</v>
      </c>
      <c r="R130" s="145">
        <f>ROUND(J130*H130,2)</f>
        <v>0</v>
      </c>
      <c r="S130" s="146">
        <v>0</v>
      </c>
      <c r="T130" s="146">
        <f>S130*H130</f>
        <v>0</v>
      </c>
      <c r="U130" s="146">
        <v>0</v>
      </c>
      <c r="V130" s="146">
        <f>U130*H130</f>
        <v>0</v>
      </c>
      <c r="W130" s="146">
        <v>0</v>
      </c>
      <c r="X130" s="147">
        <f>W130*H130</f>
        <v>0</v>
      </c>
      <c r="AR130" s="141" t="s">
        <v>131</v>
      </c>
      <c r="AT130" s="141" t="s">
        <v>127</v>
      </c>
      <c r="AU130" s="141" t="s">
        <v>83</v>
      </c>
      <c r="AY130" s="15" t="s">
        <v>123</v>
      </c>
      <c r="BE130" s="142">
        <f>IF(O130="základní",K130,0)</f>
        <v>0</v>
      </c>
      <c r="BF130" s="142">
        <f>IF(O130="snížená",K130,0)</f>
        <v>0</v>
      </c>
      <c r="BG130" s="142">
        <f>IF(O130="zákl. přenesená",K130,0)</f>
        <v>0</v>
      </c>
      <c r="BH130" s="142">
        <f>IF(O130="sníž. přenesená",K130,0)</f>
        <v>0</v>
      </c>
      <c r="BI130" s="142">
        <f>IF(O130="nulová",K130,0)</f>
        <v>0</v>
      </c>
      <c r="BJ130" s="15" t="s">
        <v>81</v>
      </c>
      <c r="BK130" s="142">
        <f>ROUND(P130*H130,2)</f>
        <v>0</v>
      </c>
      <c r="BL130" s="15" t="s">
        <v>131</v>
      </c>
      <c r="BM130" s="141" t="s">
        <v>147</v>
      </c>
    </row>
    <row r="131" spans="2:65" s="1" customFormat="1" ht="6.95" customHeight="1">
      <c r="B131" s="39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27"/>
    </row>
  </sheetData>
  <autoFilter ref="C120:L130" xr:uid="{00000000-0009-0000-0000-000001000000}"/>
  <mergeCells count="9">
    <mergeCell ref="E87:H87"/>
    <mergeCell ref="E111:H111"/>
    <mergeCell ref="E113:H113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10"/>
  <sheetViews>
    <sheetView showGridLines="0" topLeftCell="A163" workbookViewId="0">
      <selection activeCell="J12" sqref="J12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15.5" customWidth="1"/>
    <col min="13" max="13" width="9.33203125" customWidth="1"/>
    <col min="14" max="14" width="10.83203125" hidden="1" customWidth="1"/>
    <col min="15" max="15" width="9.33203125" hidden="1"/>
    <col min="16" max="24" width="14.1640625" hidden="1" customWidth="1"/>
    <col min="25" max="25" width="12.33203125" hidden="1" customWidth="1"/>
    <col min="26" max="26" width="16.33203125" customWidth="1"/>
    <col min="27" max="27" width="12.33203125" customWidth="1"/>
    <col min="28" max="28" width="1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M2" s="162" t="s">
        <v>6</v>
      </c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T2" s="15" t="s">
        <v>86</v>
      </c>
    </row>
    <row r="3" spans="2:4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8"/>
      <c r="AT3" s="15" t="s">
        <v>83</v>
      </c>
    </row>
    <row r="4" spans="2:46" ht="24.95" customHeight="1">
      <c r="B4" s="18"/>
      <c r="D4" s="19" t="s">
        <v>87</v>
      </c>
      <c r="M4" s="18"/>
      <c r="N4" s="83" t="s">
        <v>11</v>
      </c>
      <c r="AT4" s="15" t="s">
        <v>3</v>
      </c>
    </row>
    <row r="5" spans="2:46" ht="6.95" customHeight="1">
      <c r="B5" s="18"/>
      <c r="M5" s="18"/>
    </row>
    <row r="6" spans="2:46" ht="12" customHeight="1">
      <c r="B6" s="18"/>
      <c r="D6" s="24" t="s">
        <v>15</v>
      </c>
      <c r="M6" s="18"/>
    </row>
    <row r="7" spans="2:46" ht="26.25" customHeight="1">
      <c r="B7" s="18"/>
      <c r="E7" s="197" t="str">
        <f>'Rekapitulace stavby'!K6</f>
        <v>OBEC HRDLOŘEZY-SPORTOVNĚ REKREAČNÍ AREÁL U VODOJEMU V HRDLOŘEZÍCH</v>
      </c>
      <c r="F7" s="198"/>
      <c r="G7" s="198"/>
      <c r="H7" s="198"/>
      <c r="M7" s="18"/>
    </row>
    <row r="8" spans="2:46" s="1" customFormat="1" ht="12" customHeight="1">
      <c r="B8" s="27"/>
      <c r="D8" s="24" t="s">
        <v>88</v>
      </c>
      <c r="M8" s="27"/>
    </row>
    <row r="9" spans="2:46" s="1" customFormat="1" ht="16.5" customHeight="1">
      <c r="B9" s="27"/>
      <c r="E9" s="174" t="s">
        <v>148</v>
      </c>
      <c r="F9" s="196"/>
      <c r="G9" s="196"/>
      <c r="H9" s="196"/>
      <c r="M9" s="27"/>
    </row>
    <row r="10" spans="2:46" s="1" customFormat="1">
      <c r="B10" s="27"/>
      <c r="M10" s="27"/>
    </row>
    <row r="11" spans="2:46" s="1" customFormat="1" ht="12" customHeight="1">
      <c r="B11" s="27"/>
      <c r="D11" s="24" t="s">
        <v>17</v>
      </c>
      <c r="F11" s="22" t="s">
        <v>18</v>
      </c>
      <c r="I11" s="24" t="s">
        <v>19</v>
      </c>
      <c r="J11" s="22" t="s">
        <v>1</v>
      </c>
      <c r="M11" s="27"/>
    </row>
    <row r="12" spans="2:46" s="1" customFormat="1" ht="12" customHeight="1">
      <c r="B12" s="27"/>
      <c r="D12" s="24" t="s">
        <v>20</v>
      </c>
      <c r="F12" s="22" t="s">
        <v>21</v>
      </c>
      <c r="I12" s="24" t="s">
        <v>22</v>
      </c>
      <c r="J12" s="47"/>
      <c r="M12" s="27"/>
    </row>
    <row r="13" spans="2:46" s="1" customFormat="1" ht="10.9" customHeight="1">
      <c r="B13" s="27"/>
      <c r="M13" s="27"/>
    </row>
    <row r="14" spans="2:46" s="1" customFormat="1" ht="12" customHeight="1">
      <c r="B14" s="27"/>
      <c r="D14" s="24" t="s">
        <v>23</v>
      </c>
      <c r="I14" s="24" t="s">
        <v>24</v>
      </c>
      <c r="J14" s="22" t="str">
        <f>IF('Rekapitulace stavby'!AN10="","",'Rekapitulace stavby'!AN10)</f>
        <v/>
      </c>
      <c r="M14" s="27"/>
    </row>
    <row r="15" spans="2:46" s="1" customFormat="1" ht="18" customHeight="1">
      <c r="B15" s="27"/>
      <c r="E15" s="22" t="str">
        <f>IF('Rekapitulace stavby'!E11="","",'Rekapitulace stavby'!E11)</f>
        <v xml:space="preserve"> </v>
      </c>
      <c r="I15" s="24" t="s">
        <v>26</v>
      </c>
      <c r="J15" s="22" t="str">
        <f>IF('Rekapitulace stavby'!AN11="","",'Rekapitulace stavby'!AN11)</f>
        <v/>
      </c>
      <c r="M15" s="27"/>
    </row>
    <row r="16" spans="2:46" s="1" customFormat="1" ht="6.95" customHeight="1">
      <c r="B16" s="27"/>
      <c r="M16" s="27"/>
    </row>
    <row r="17" spans="2:13" s="1" customFormat="1" ht="12" customHeight="1">
      <c r="B17" s="27"/>
      <c r="D17" s="24" t="s">
        <v>27</v>
      </c>
      <c r="I17" s="24" t="s">
        <v>24</v>
      </c>
      <c r="J17" s="22" t="str">
        <f>'Rekapitulace stavby'!AN13</f>
        <v/>
      </c>
      <c r="M17" s="27"/>
    </row>
    <row r="18" spans="2:13" s="1" customFormat="1" ht="18" customHeight="1">
      <c r="B18" s="27"/>
      <c r="E18" s="190" t="str">
        <f>'Rekapitulace stavby'!E14</f>
        <v xml:space="preserve"> </v>
      </c>
      <c r="F18" s="190"/>
      <c r="G18" s="190"/>
      <c r="H18" s="190"/>
      <c r="I18" s="24" t="s">
        <v>26</v>
      </c>
      <c r="J18" s="22" t="str">
        <f>'Rekapitulace stavby'!AN14</f>
        <v/>
      </c>
      <c r="M18" s="27"/>
    </row>
    <row r="19" spans="2:13" s="1" customFormat="1" ht="6.95" customHeight="1">
      <c r="B19" s="27"/>
      <c r="M19" s="27"/>
    </row>
    <row r="20" spans="2:13" s="1" customFormat="1" ht="12" customHeight="1">
      <c r="B20" s="27"/>
      <c r="D20" s="24" t="s">
        <v>28</v>
      </c>
      <c r="I20" s="24" t="s">
        <v>24</v>
      </c>
      <c r="J20" s="22" t="str">
        <f>IF('Rekapitulace stavby'!AN16="","",'Rekapitulace stavby'!AN16)</f>
        <v/>
      </c>
      <c r="M20" s="27"/>
    </row>
    <row r="21" spans="2:13" s="1" customFormat="1" ht="18" customHeight="1">
      <c r="B21" s="27"/>
      <c r="E21" s="22" t="str">
        <f>IF('Rekapitulace stavby'!E17="","",'Rekapitulace stavby'!E17)</f>
        <v xml:space="preserve"> </v>
      </c>
      <c r="I21" s="24" t="s">
        <v>26</v>
      </c>
      <c r="J21" s="22" t="str">
        <f>IF('Rekapitulace stavby'!AN17="","",'Rekapitulace stavby'!AN17)</f>
        <v/>
      </c>
      <c r="M21" s="27"/>
    </row>
    <row r="22" spans="2:13" s="1" customFormat="1" ht="6.95" customHeight="1">
      <c r="B22" s="27"/>
      <c r="M22" s="27"/>
    </row>
    <row r="23" spans="2:13" s="1" customFormat="1" ht="12" customHeight="1">
      <c r="B23" s="27"/>
      <c r="D23" s="24" t="s">
        <v>29</v>
      </c>
      <c r="I23" s="24" t="s">
        <v>24</v>
      </c>
      <c r="J23" s="22" t="s">
        <v>1</v>
      </c>
      <c r="M23" s="27"/>
    </row>
    <row r="24" spans="2:13" s="1" customFormat="1" ht="18" customHeight="1">
      <c r="B24" s="27"/>
      <c r="E24" s="22"/>
      <c r="I24" s="24" t="s">
        <v>26</v>
      </c>
      <c r="J24" s="22" t="s">
        <v>1</v>
      </c>
      <c r="M24" s="27"/>
    </row>
    <row r="25" spans="2:13" s="1" customFormat="1" ht="6.95" customHeight="1">
      <c r="B25" s="27"/>
      <c r="M25" s="27"/>
    </row>
    <row r="26" spans="2:13" s="1" customFormat="1" ht="12" customHeight="1">
      <c r="B26" s="27"/>
      <c r="D26" s="24" t="s">
        <v>30</v>
      </c>
      <c r="M26" s="27"/>
    </row>
    <row r="27" spans="2:13" s="7" customFormat="1" ht="16.5" customHeight="1">
      <c r="B27" s="84"/>
      <c r="E27" s="192" t="s">
        <v>1</v>
      </c>
      <c r="F27" s="192"/>
      <c r="G27" s="192"/>
      <c r="H27" s="192"/>
      <c r="M27" s="84"/>
    </row>
    <row r="28" spans="2:13" s="1" customFormat="1" ht="6.95" customHeight="1">
      <c r="B28" s="27"/>
      <c r="M28" s="27"/>
    </row>
    <row r="29" spans="2:13" s="1" customFormat="1" ht="6.95" customHeight="1">
      <c r="B29" s="27"/>
      <c r="D29" s="48"/>
      <c r="E29" s="48"/>
      <c r="F29" s="48"/>
      <c r="G29" s="48"/>
      <c r="H29" s="48"/>
      <c r="I29" s="48"/>
      <c r="J29" s="48"/>
      <c r="K29" s="48"/>
      <c r="L29" s="48"/>
      <c r="M29" s="27"/>
    </row>
    <row r="30" spans="2:13" s="1" customFormat="1" ht="12.75">
      <c r="B30" s="27"/>
      <c r="E30" s="24" t="s">
        <v>90</v>
      </c>
      <c r="K30" s="85">
        <f>I96</f>
        <v>0</v>
      </c>
      <c r="M30" s="27"/>
    </row>
    <row r="31" spans="2:13" s="1" customFormat="1" ht="12.75">
      <c r="B31" s="27"/>
      <c r="E31" s="24" t="s">
        <v>91</v>
      </c>
      <c r="K31" s="85">
        <f>J96</f>
        <v>0</v>
      </c>
      <c r="M31" s="27"/>
    </row>
    <row r="32" spans="2:13" s="1" customFormat="1" ht="25.35" customHeight="1">
      <c r="B32" s="27"/>
      <c r="D32" s="86" t="s">
        <v>31</v>
      </c>
      <c r="K32" s="60">
        <f>ROUND(K126, 2)</f>
        <v>0</v>
      </c>
      <c r="M32" s="27"/>
    </row>
    <row r="33" spans="2:13" s="1" customFormat="1" ht="6.95" customHeight="1">
      <c r="B33" s="27"/>
      <c r="D33" s="48"/>
      <c r="E33" s="48"/>
      <c r="F33" s="48"/>
      <c r="G33" s="48"/>
      <c r="H33" s="48"/>
      <c r="I33" s="48"/>
      <c r="J33" s="48"/>
      <c r="K33" s="48"/>
      <c r="L33" s="48"/>
      <c r="M33" s="27"/>
    </row>
    <row r="34" spans="2:13" s="1" customFormat="1" ht="14.45" customHeight="1">
      <c r="B34" s="27"/>
      <c r="F34" s="30" t="s">
        <v>33</v>
      </c>
      <c r="I34" s="30" t="s">
        <v>32</v>
      </c>
      <c r="K34" s="30" t="s">
        <v>34</v>
      </c>
      <c r="M34" s="27"/>
    </row>
    <row r="35" spans="2:13" s="1" customFormat="1" ht="14.45" customHeight="1">
      <c r="B35" s="27"/>
      <c r="D35" s="87" t="s">
        <v>35</v>
      </c>
      <c r="E35" s="24" t="s">
        <v>36</v>
      </c>
      <c r="F35" s="85">
        <f>ROUND((SUM(BE126:BE209)),  2)</f>
        <v>0</v>
      </c>
      <c r="I35" s="88">
        <v>0.21</v>
      </c>
      <c r="K35" s="85">
        <f>ROUND(((SUM(BE126:BE209))*I35),  2)</f>
        <v>0</v>
      </c>
      <c r="M35" s="27"/>
    </row>
    <row r="36" spans="2:13" s="1" customFormat="1" ht="14.45" customHeight="1">
      <c r="B36" s="27"/>
      <c r="E36" s="24" t="s">
        <v>37</v>
      </c>
      <c r="F36" s="85">
        <f>ROUND((SUM(BF126:BF209)),  2)</f>
        <v>0</v>
      </c>
      <c r="I36" s="88">
        <v>0.15</v>
      </c>
      <c r="K36" s="85">
        <f>ROUND(((SUM(BF126:BF209))*I36),  2)</f>
        <v>0</v>
      </c>
      <c r="M36" s="27"/>
    </row>
    <row r="37" spans="2:13" s="1" customFormat="1" ht="14.45" hidden="1" customHeight="1">
      <c r="B37" s="27"/>
      <c r="E37" s="24" t="s">
        <v>38</v>
      </c>
      <c r="F37" s="85">
        <f>ROUND((SUM(BG126:BG209)),  2)</f>
        <v>0</v>
      </c>
      <c r="I37" s="88">
        <v>0.21</v>
      </c>
      <c r="K37" s="85">
        <f>0</f>
        <v>0</v>
      </c>
      <c r="M37" s="27"/>
    </row>
    <row r="38" spans="2:13" s="1" customFormat="1" ht="14.45" hidden="1" customHeight="1">
      <c r="B38" s="27"/>
      <c r="E38" s="24" t="s">
        <v>39</v>
      </c>
      <c r="F38" s="85">
        <f>ROUND((SUM(BH126:BH209)),  2)</f>
        <v>0</v>
      </c>
      <c r="I38" s="88">
        <v>0.15</v>
      </c>
      <c r="K38" s="85">
        <f>0</f>
        <v>0</v>
      </c>
      <c r="M38" s="27"/>
    </row>
    <row r="39" spans="2:13" s="1" customFormat="1" ht="14.45" hidden="1" customHeight="1">
      <c r="B39" s="27"/>
      <c r="E39" s="24" t="s">
        <v>40</v>
      </c>
      <c r="F39" s="85">
        <f>ROUND((SUM(BI126:BI209)),  2)</f>
        <v>0</v>
      </c>
      <c r="I39" s="88">
        <v>0</v>
      </c>
      <c r="K39" s="85">
        <f>0</f>
        <v>0</v>
      </c>
      <c r="M39" s="27"/>
    </row>
    <row r="40" spans="2:13" s="1" customFormat="1" ht="6.95" customHeight="1">
      <c r="B40" s="27"/>
      <c r="M40" s="27"/>
    </row>
    <row r="41" spans="2:13" s="1" customFormat="1" ht="25.35" customHeight="1">
      <c r="B41" s="27"/>
      <c r="C41" s="89"/>
      <c r="D41" s="90" t="s">
        <v>41</v>
      </c>
      <c r="E41" s="51"/>
      <c r="F41" s="51"/>
      <c r="G41" s="91" t="s">
        <v>42</v>
      </c>
      <c r="H41" s="92" t="s">
        <v>43</v>
      </c>
      <c r="I41" s="51"/>
      <c r="J41" s="51"/>
      <c r="K41" s="93">
        <f>SUM(K32:K39)</f>
        <v>0</v>
      </c>
      <c r="L41" s="94"/>
      <c r="M41" s="27"/>
    </row>
    <row r="42" spans="2:13" s="1" customFormat="1" ht="14.45" customHeight="1">
      <c r="B42" s="27"/>
      <c r="M42" s="27"/>
    </row>
    <row r="43" spans="2:13" ht="14.45" customHeight="1">
      <c r="B43" s="18"/>
      <c r="M43" s="18"/>
    </row>
    <row r="44" spans="2:13" ht="14.45" customHeight="1">
      <c r="B44" s="18"/>
      <c r="M44" s="18"/>
    </row>
    <row r="45" spans="2:13" ht="14.45" customHeight="1">
      <c r="B45" s="18"/>
      <c r="M45" s="18"/>
    </row>
    <row r="46" spans="2:13" ht="14.45" customHeight="1">
      <c r="B46" s="18"/>
      <c r="M46" s="18"/>
    </row>
    <row r="47" spans="2:13" ht="14.45" customHeight="1">
      <c r="B47" s="18"/>
      <c r="M47" s="18"/>
    </row>
    <row r="48" spans="2:13" ht="14.45" customHeight="1">
      <c r="B48" s="18"/>
      <c r="M48" s="18"/>
    </row>
    <row r="49" spans="2:13" ht="14.45" customHeight="1">
      <c r="B49" s="18"/>
      <c r="M49" s="18"/>
    </row>
    <row r="50" spans="2:13" s="1" customFormat="1" ht="14.45" customHeight="1">
      <c r="B50" s="27"/>
      <c r="D50" s="36" t="s">
        <v>44</v>
      </c>
      <c r="E50" s="37"/>
      <c r="F50" s="37"/>
      <c r="G50" s="36" t="s">
        <v>45</v>
      </c>
      <c r="H50" s="37"/>
      <c r="I50" s="37"/>
      <c r="J50" s="37"/>
      <c r="K50" s="37"/>
      <c r="L50" s="37"/>
      <c r="M50" s="27"/>
    </row>
    <row r="51" spans="2:13">
      <c r="B51" s="18"/>
      <c r="M51" s="18"/>
    </row>
    <row r="52" spans="2:13">
      <c r="B52" s="18"/>
      <c r="M52" s="18"/>
    </row>
    <row r="53" spans="2:13">
      <c r="B53" s="18"/>
      <c r="M53" s="18"/>
    </row>
    <row r="54" spans="2:13">
      <c r="B54" s="18"/>
      <c r="M54" s="18"/>
    </row>
    <row r="55" spans="2:13">
      <c r="B55" s="18"/>
      <c r="M55" s="18"/>
    </row>
    <row r="56" spans="2:13">
      <c r="B56" s="18"/>
      <c r="M56" s="18"/>
    </row>
    <row r="57" spans="2:13">
      <c r="B57" s="18"/>
      <c r="M57" s="18"/>
    </row>
    <row r="58" spans="2:13">
      <c r="B58" s="18"/>
      <c r="M58" s="18"/>
    </row>
    <row r="59" spans="2:13">
      <c r="B59" s="18"/>
      <c r="M59" s="18"/>
    </row>
    <row r="60" spans="2:13">
      <c r="B60" s="18"/>
      <c r="M60" s="18"/>
    </row>
    <row r="61" spans="2:13" s="1" customFormat="1" ht="12.75">
      <c r="B61" s="27"/>
      <c r="D61" s="38" t="s">
        <v>46</v>
      </c>
      <c r="E61" s="29"/>
      <c r="F61" s="95" t="s">
        <v>47</v>
      </c>
      <c r="G61" s="38" t="s">
        <v>46</v>
      </c>
      <c r="H61" s="29"/>
      <c r="I61" s="29"/>
      <c r="J61" s="96" t="s">
        <v>47</v>
      </c>
      <c r="K61" s="29"/>
      <c r="L61" s="29"/>
      <c r="M61" s="27"/>
    </row>
    <row r="62" spans="2:13">
      <c r="B62" s="18"/>
      <c r="M62" s="18"/>
    </row>
    <row r="63" spans="2:13">
      <c r="B63" s="18"/>
      <c r="M63" s="18"/>
    </row>
    <row r="64" spans="2:13">
      <c r="B64" s="18"/>
      <c r="M64" s="18"/>
    </row>
    <row r="65" spans="2:13" s="1" customFormat="1" ht="12.75">
      <c r="B65" s="27"/>
      <c r="D65" s="36" t="s">
        <v>48</v>
      </c>
      <c r="E65" s="37"/>
      <c r="F65" s="37"/>
      <c r="G65" s="36" t="s">
        <v>49</v>
      </c>
      <c r="H65" s="37"/>
      <c r="I65" s="37"/>
      <c r="J65" s="37"/>
      <c r="K65" s="37"/>
      <c r="L65" s="37"/>
      <c r="M65" s="27"/>
    </row>
    <row r="66" spans="2:13">
      <c r="B66" s="18"/>
      <c r="M66" s="18"/>
    </row>
    <row r="67" spans="2:13">
      <c r="B67" s="18"/>
      <c r="M67" s="18"/>
    </row>
    <row r="68" spans="2:13">
      <c r="B68" s="18"/>
      <c r="M68" s="18"/>
    </row>
    <row r="69" spans="2:13">
      <c r="B69" s="18"/>
      <c r="M69" s="18"/>
    </row>
    <row r="70" spans="2:13">
      <c r="B70" s="18"/>
      <c r="M70" s="18"/>
    </row>
    <row r="71" spans="2:13">
      <c r="B71" s="18"/>
      <c r="M71" s="18"/>
    </row>
    <row r="72" spans="2:13">
      <c r="B72" s="18"/>
      <c r="M72" s="18"/>
    </row>
    <row r="73" spans="2:13">
      <c r="B73" s="18"/>
      <c r="M73" s="18"/>
    </row>
    <row r="74" spans="2:13">
      <c r="B74" s="18"/>
      <c r="M74" s="18"/>
    </row>
    <row r="75" spans="2:13">
      <c r="B75" s="18"/>
      <c r="M75" s="18"/>
    </row>
    <row r="76" spans="2:13" s="1" customFormat="1" ht="12.75">
      <c r="B76" s="27"/>
      <c r="D76" s="38" t="s">
        <v>46</v>
      </c>
      <c r="E76" s="29"/>
      <c r="F76" s="95" t="s">
        <v>47</v>
      </c>
      <c r="G76" s="38" t="s">
        <v>46</v>
      </c>
      <c r="H76" s="29"/>
      <c r="I76" s="29"/>
      <c r="J76" s="96" t="s">
        <v>47</v>
      </c>
      <c r="K76" s="29"/>
      <c r="L76" s="29"/>
      <c r="M76" s="27"/>
    </row>
    <row r="77" spans="2:13" s="1" customFormat="1" ht="14.45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27"/>
    </row>
    <row r="81" spans="2:47" s="1" customFormat="1" ht="6.95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27"/>
    </row>
    <row r="82" spans="2:47" s="1" customFormat="1" ht="24.95" customHeight="1">
      <c r="B82" s="27"/>
      <c r="C82" s="19" t="s">
        <v>92</v>
      </c>
      <c r="M82" s="27"/>
    </row>
    <row r="83" spans="2:47" s="1" customFormat="1" ht="6.95" customHeight="1">
      <c r="B83" s="27"/>
      <c r="M83" s="27"/>
    </row>
    <row r="84" spans="2:47" s="1" customFormat="1" ht="12" customHeight="1">
      <c r="B84" s="27"/>
      <c r="C84" s="24" t="s">
        <v>15</v>
      </c>
      <c r="M84" s="27"/>
    </row>
    <row r="85" spans="2:47" s="1" customFormat="1" ht="26.25" customHeight="1">
      <c r="B85" s="27"/>
      <c r="E85" s="197" t="str">
        <f>E7</f>
        <v>OBEC HRDLOŘEZY-SPORTOVNĚ REKREAČNÍ AREÁL U VODOJEMU V HRDLOŘEZÍCH</v>
      </c>
      <c r="F85" s="198"/>
      <c r="G85" s="198"/>
      <c r="H85" s="198"/>
      <c r="M85" s="27"/>
    </row>
    <row r="86" spans="2:47" s="1" customFormat="1" ht="12" customHeight="1">
      <c r="B86" s="27"/>
      <c r="C86" s="24" t="s">
        <v>88</v>
      </c>
      <c r="M86" s="27"/>
    </row>
    <row r="87" spans="2:47" s="1" customFormat="1" ht="16.5" customHeight="1">
      <c r="B87" s="27"/>
      <c r="E87" s="174" t="str">
        <f>E9</f>
        <v>2023-6-2 - Stavební práce</v>
      </c>
      <c r="F87" s="196"/>
      <c r="G87" s="196"/>
      <c r="H87" s="196"/>
      <c r="M87" s="27"/>
    </row>
    <row r="88" spans="2:47" s="1" customFormat="1" ht="6.95" customHeight="1">
      <c r="B88" s="27"/>
      <c r="M88" s="27"/>
    </row>
    <row r="89" spans="2:47" s="1" customFormat="1" ht="12" customHeight="1">
      <c r="B89" s="27"/>
      <c r="C89" s="24" t="s">
        <v>20</v>
      </c>
      <c r="F89" s="22" t="str">
        <f>F12</f>
        <v>Hrdlořezy</v>
      </c>
      <c r="I89" s="24" t="s">
        <v>22</v>
      </c>
      <c r="J89" s="47" t="str">
        <f>IF(J12="","",J12)</f>
        <v/>
      </c>
      <c r="M89" s="27"/>
    </row>
    <row r="90" spans="2:47" s="1" customFormat="1" ht="6.95" customHeight="1">
      <c r="B90" s="27"/>
      <c r="M90" s="27"/>
    </row>
    <row r="91" spans="2:47" s="1" customFormat="1" ht="15.2" customHeight="1">
      <c r="B91" s="27"/>
      <c r="C91" s="24" t="s">
        <v>23</v>
      </c>
      <c r="F91" s="22" t="str">
        <f>E15</f>
        <v xml:space="preserve"> </v>
      </c>
      <c r="I91" s="24" t="s">
        <v>28</v>
      </c>
      <c r="J91" s="25" t="str">
        <f>E21</f>
        <v xml:space="preserve"> </v>
      </c>
      <c r="M91" s="27"/>
    </row>
    <row r="92" spans="2:47" s="1" customFormat="1" ht="15.2" customHeight="1">
      <c r="B92" s="27"/>
      <c r="C92" s="24" t="s">
        <v>27</v>
      </c>
      <c r="F92" s="22" t="str">
        <f>IF(E18="","",E18)</f>
        <v xml:space="preserve"> </v>
      </c>
      <c r="I92" s="24" t="s">
        <v>29</v>
      </c>
      <c r="J92" s="25">
        <f>E24</f>
        <v>0</v>
      </c>
      <c r="M92" s="27"/>
    </row>
    <row r="93" spans="2:47" s="1" customFormat="1" ht="10.35" customHeight="1">
      <c r="B93" s="27"/>
      <c r="M93" s="27"/>
    </row>
    <row r="94" spans="2:47" s="1" customFormat="1" ht="29.25" customHeight="1">
      <c r="B94" s="27"/>
      <c r="C94" s="97" t="s">
        <v>93</v>
      </c>
      <c r="D94" s="89"/>
      <c r="E94" s="89"/>
      <c r="F94" s="89"/>
      <c r="G94" s="89"/>
      <c r="H94" s="89"/>
      <c r="I94" s="98" t="s">
        <v>94</v>
      </c>
      <c r="J94" s="98" t="s">
        <v>95</v>
      </c>
      <c r="K94" s="98" t="s">
        <v>96</v>
      </c>
      <c r="L94" s="89"/>
      <c r="M94" s="27"/>
    </row>
    <row r="95" spans="2:47" s="1" customFormat="1" ht="10.35" customHeight="1">
      <c r="B95" s="27"/>
      <c r="M95" s="27"/>
    </row>
    <row r="96" spans="2:47" s="1" customFormat="1" ht="22.9" customHeight="1">
      <c r="B96" s="27"/>
      <c r="C96" s="99" t="s">
        <v>97</v>
      </c>
      <c r="I96" s="60">
        <f t="shared" ref="I96:J98" si="0">Q126</f>
        <v>0</v>
      </c>
      <c r="J96" s="60">
        <f t="shared" si="0"/>
        <v>0</v>
      </c>
      <c r="K96" s="60">
        <f>K126</f>
        <v>0</v>
      </c>
      <c r="M96" s="27"/>
      <c r="AU96" s="15" t="s">
        <v>98</v>
      </c>
    </row>
    <row r="97" spans="2:13" s="8" customFormat="1" ht="24.95" customHeight="1">
      <c r="B97" s="100"/>
      <c r="D97" s="101" t="s">
        <v>149</v>
      </c>
      <c r="E97" s="102"/>
      <c r="F97" s="102"/>
      <c r="G97" s="102"/>
      <c r="H97" s="102"/>
      <c r="I97" s="103">
        <f t="shared" si="0"/>
        <v>0</v>
      </c>
      <c r="J97" s="103">
        <f t="shared" si="0"/>
        <v>0</v>
      </c>
      <c r="K97" s="103">
        <f>K127</f>
        <v>0</v>
      </c>
      <c r="M97" s="100"/>
    </row>
    <row r="98" spans="2:13" s="9" customFormat="1" ht="19.899999999999999" customHeight="1">
      <c r="B98" s="104"/>
      <c r="D98" s="105" t="s">
        <v>150</v>
      </c>
      <c r="E98" s="106"/>
      <c r="F98" s="106"/>
      <c r="G98" s="106"/>
      <c r="H98" s="106"/>
      <c r="I98" s="107">
        <f t="shared" si="0"/>
        <v>0</v>
      </c>
      <c r="J98" s="107">
        <f t="shared" si="0"/>
        <v>0</v>
      </c>
      <c r="K98" s="107">
        <f>K128</f>
        <v>0</v>
      </c>
      <c r="M98" s="104"/>
    </row>
    <row r="99" spans="2:13" s="9" customFormat="1" ht="19.899999999999999" customHeight="1">
      <c r="B99" s="104"/>
      <c r="D99" s="105" t="s">
        <v>151</v>
      </c>
      <c r="E99" s="106"/>
      <c r="F99" s="106"/>
      <c r="G99" s="106"/>
      <c r="H99" s="106"/>
      <c r="I99" s="107">
        <f>Q157</f>
        <v>0</v>
      </c>
      <c r="J99" s="107">
        <f>R157</f>
        <v>0</v>
      </c>
      <c r="K99" s="107">
        <f>K157</f>
        <v>0</v>
      </c>
      <c r="M99" s="104"/>
    </row>
    <row r="100" spans="2:13" s="9" customFormat="1" ht="19.899999999999999" customHeight="1">
      <c r="B100" s="104"/>
      <c r="D100" s="105" t="s">
        <v>152</v>
      </c>
      <c r="E100" s="106"/>
      <c r="F100" s="106"/>
      <c r="G100" s="106"/>
      <c r="H100" s="106"/>
      <c r="I100" s="107">
        <f>Q173</f>
        <v>0</v>
      </c>
      <c r="J100" s="107">
        <f>R173</f>
        <v>0</v>
      </c>
      <c r="K100" s="107">
        <f>K173</f>
        <v>0</v>
      </c>
      <c r="M100" s="104"/>
    </row>
    <row r="101" spans="2:13" s="9" customFormat="1" ht="19.899999999999999" customHeight="1">
      <c r="B101" s="104"/>
      <c r="D101" s="105" t="s">
        <v>153</v>
      </c>
      <c r="E101" s="106"/>
      <c r="F101" s="106"/>
      <c r="G101" s="106"/>
      <c r="H101" s="106"/>
      <c r="I101" s="107">
        <f>Q189</f>
        <v>0</v>
      </c>
      <c r="J101" s="107">
        <f>R189</f>
        <v>0</v>
      </c>
      <c r="K101" s="107">
        <f>K189</f>
        <v>0</v>
      </c>
      <c r="M101" s="104"/>
    </row>
    <row r="102" spans="2:13" s="9" customFormat="1" ht="19.899999999999999" customHeight="1">
      <c r="B102" s="104"/>
      <c r="D102" s="105" t="s">
        <v>154</v>
      </c>
      <c r="E102" s="106"/>
      <c r="F102" s="106"/>
      <c r="G102" s="106"/>
      <c r="H102" s="106"/>
      <c r="I102" s="107">
        <f>Q193</f>
        <v>0</v>
      </c>
      <c r="J102" s="107">
        <f>R193</f>
        <v>0</v>
      </c>
      <c r="K102" s="107">
        <f>K193</f>
        <v>0</v>
      </c>
      <c r="M102" s="104"/>
    </row>
    <row r="103" spans="2:13" s="9" customFormat="1" ht="19.899999999999999" customHeight="1">
      <c r="B103" s="104"/>
      <c r="D103" s="105" t="s">
        <v>155</v>
      </c>
      <c r="E103" s="106"/>
      <c r="F103" s="106"/>
      <c r="G103" s="106"/>
      <c r="H103" s="106"/>
      <c r="I103" s="107">
        <f>Q196</f>
        <v>0</v>
      </c>
      <c r="J103" s="107">
        <f>R196</f>
        <v>0</v>
      </c>
      <c r="K103" s="107">
        <f>K196</f>
        <v>0</v>
      </c>
      <c r="M103" s="104"/>
    </row>
    <row r="104" spans="2:13" s="9" customFormat="1" ht="19.899999999999999" customHeight="1">
      <c r="B104" s="104"/>
      <c r="D104" s="105" t="s">
        <v>156</v>
      </c>
      <c r="E104" s="106"/>
      <c r="F104" s="106"/>
      <c r="G104" s="106"/>
      <c r="H104" s="106"/>
      <c r="I104" s="107">
        <f>Q201</f>
        <v>0</v>
      </c>
      <c r="J104" s="107">
        <f>R201</f>
        <v>0</v>
      </c>
      <c r="K104" s="107">
        <f>K201</f>
        <v>0</v>
      </c>
      <c r="M104" s="104"/>
    </row>
    <row r="105" spans="2:13" s="8" customFormat="1" ht="24.95" customHeight="1">
      <c r="B105" s="100"/>
      <c r="D105" s="101" t="s">
        <v>157</v>
      </c>
      <c r="E105" s="102"/>
      <c r="F105" s="102"/>
      <c r="G105" s="102"/>
      <c r="H105" s="102"/>
      <c r="I105" s="103">
        <f>Q203</f>
        <v>0</v>
      </c>
      <c r="J105" s="103">
        <f>R203</f>
        <v>0</v>
      </c>
      <c r="K105" s="103">
        <f>K203</f>
        <v>0</v>
      </c>
      <c r="M105" s="100"/>
    </row>
    <row r="106" spans="2:13" s="9" customFormat="1" ht="19.899999999999999" customHeight="1">
      <c r="B106" s="104"/>
      <c r="D106" s="105" t="s">
        <v>158</v>
      </c>
      <c r="E106" s="106"/>
      <c r="F106" s="106"/>
      <c r="G106" s="106"/>
      <c r="H106" s="106"/>
      <c r="I106" s="107">
        <f>Q204</f>
        <v>0</v>
      </c>
      <c r="J106" s="107">
        <f>R204</f>
        <v>0</v>
      </c>
      <c r="K106" s="107">
        <f>K204</f>
        <v>0</v>
      </c>
      <c r="M106" s="104"/>
    </row>
    <row r="107" spans="2:13" s="1" customFormat="1" ht="21.75" customHeight="1">
      <c r="B107" s="27"/>
      <c r="M107" s="27"/>
    </row>
    <row r="108" spans="2:13" s="1" customFormat="1" ht="6.95" customHeight="1"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27"/>
    </row>
    <row r="112" spans="2:13" s="1" customFormat="1" ht="6.95" customHeight="1"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27"/>
    </row>
    <row r="113" spans="2:63" s="1" customFormat="1" ht="24.95" customHeight="1">
      <c r="B113" s="27"/>
      <c r="C113" s="19" t="s">
        <v>104</v>
      </c>
      <c r="M113" s="27"/>
    </row>
    <row r="114" spans="2:63" s="1" customFormat="1" ht="6.95" customHeight="1">
      <c r="B114" s="27"/>
      <c r="M114" s="27"/>
    </row>
    <row r="115" spans="2:63" s="1" customFormat="1" ht="12" customHeight="1">
      <c r="B115" s="27"/>
      <c r="C115" s="24" t="s">
        <v>15</v>
      </c>
      <c r="M115" s="27"/>
    </row>
    <row r="116" spans="2:63" s="1" customFormat="1" ht="26.25" customHeight="1">
      <c r="B116" s="27"/>
      <c r="E116" s="197" t="str">
        <f>E7</f>
        <v>OBEC HRDLOŘEZY-SPORTOVNĚ REKREAČNÍ AREÁL U VODOJEMU V HRDLOŘEZÍCH</v>
      </c>
      <c r="F116" s="198"/>
      <c r="G116" s="198"/>
      <c r="H116" s="198"/>
      <c r="M116" s="27"/>
    </row>
    <row r="117" spans="2:63" s="1" customFormat="1" ht="12" customHeight="1">
      <c r="B117" s="27"/>
      <c r="C117" s="24" t="s">
        <v>88</v>
      </c>
      <c r="M117" s="27"/>
    </row>
    <row r="118" spans="2:63" s="1" customFormat="1" ht="16.5" customHeight="1">
      <c r="B118" s="27"/>
      <c r="E118" s="174" t="str">
        <f>E9</f>
        <v>2023-6-2 - Stavební práce</v>
      </c>
      <c r="F118" s="196"/>
      <c r="G118" s="196"/>
      <c r="H118" s="196"/>
      <c r="M118" s="27"/>
    </row>
    <row r="119" spans="2:63" s="1" customFormat="1" ht="6.95" customHeight="1">
      <c r="B119" s="27"/>
      <c r="M119" s="27"/>
    </row>
    <row r="120" spans="2:63" s="1" customFormat="1" ht="12" customHeight="1">
      <c r="B120" s="27"/>
      <c r="C120" s="24" t="s">
        <v>20</v>
      </c>
      <c r="F120" s="22" t="str">
        <f>F12</f>
        <v>Hrdlořezy</v>
      </c>
      <c r="I120" s="24" t="s">
        <v>22</v>
      </c>
      <c r="J120" s="47" t="str">
        <f>IF(J12="","",J12)</f>
        <v/>
      </c>
      <c r="M120" s="27"/>
    </row>
    <row r="121" spans="2:63" s="1" customFormat="1" ht="6.95" customHeight="1">
      <c r="B121" s="27"/>
      <c r="M121" s="27"/>
    </row>
    <row r="122" spans="2:63" s="1" customFormat="1" ht="15.2" customHeight="1">
      <c r="B122" s="27"/>
      <c r="C122" s="24" t="s">
        <v>23</v>
      </c>
      <c r="F122" s="22" t="str">
        <f>E15</f>
        <v xml:space="preserve"> </v>
      </c>
      <c r="I122" s="24" t="s">
        <v>28</v>
      </c>
      <c r="J122" s="25" t="str">
        <f>E21</f>
        <v xml:space="preserve"> </v>
      </c>
      <c r="M122" s="27"/>
    </row>
    <row r="123" spans="2:63" s="1" customFormat="1" ht="15.2" customHeight="1">
      <c r="B123" s="27"/>
      <c r="C123" s="24" t="s">
        <v>27</v>
      </c>
      <c r="F123" s="22" t="str">
        <f>IF(E18="","",E18)</f>
        <v xml:space="preserve"> </v>
      </c>
      <c r="I123" s="24" t="s">
        <v>29</v>
      </c>
      <c r="J123" s="25">
        <f>E24</f>
        <v>0</v>
      </c>
      <c r="M123" s="27"/>
    </row>
    <row r="124" spans="2:63" s="1" customFormat="1" ht="10.35" customHeight="1">
      <c r="B124" s="27"/>
      <c r="M124" s="27"/>
    </row>
    <row r="125" spans="2:63" s="10" customFormat="1" ht="29.25" customHeight="1">
      <c r="B125" s="108"/>
      <c r="C125" s="109" t="s">
        <v>105</v>
      </c>
      <c r="D125" s="110" t="s">
        <v>56</v>
      </c>
      <c r="E125" s="110" t="s">
        <v>52</v>
      </c>
      <c r="F125" s="110" t="s">
        <v>53</v>
      </c>
      <c r="G125" s="110" t="s">
        <v>106</v>
      </c>
      <c r="H125" s="110" t="s">
        <v>107</v>
      </c>
      <c r="I125" s="110" t="s">
        <v>108</v>
      </c>
      <c r="J125" s="110" t="s">
        <v>109</v>
      </c>
      <c r="K125" s="110" t="s">
        <v>96</v>
      </c>
      <c r="L125" s="111" t="s">
        <v>110</v>
      </c>
      <c r="M125" s="108"/>
      <c r="N125" s="53" t="s">
        <v>1</v>
      </c>
      <c r="O125" s="54" t="s">
        <v>35</v>
      </c>
      <c r="P125" s="54" t="s">
        <v>111</v>
      </c>
      <c r="Q125" s="54" t="s">
        <v>112</v>
      </c>
      <c r="R125" s="54" t="s">
        <v>113</v>
      </c>
      <c r="S125" s="54" t="s">
        <v>114</v>
      </c>
      <c r="T125" s="54" t="s">
        <v>115</v>
      </c>
      <c r="U125" s="54" t="s">
        <v>116</v>
      </c>
      <c r="V125" s="54" t="s">
        <v>117</v>
      </c>
      <c r="W125" s="54" t="s">
        <v>118</v>
      </c>
      <c r="X125" s="55" t="s">
        <v>119</v>
      </c>
    </row>
    <row r="126" spans="2:63" s="1" customFormat="1" ht="22.9" customHeight="1">
      <c r="B126" s="27"/>
      <c r="C126" s="58" t="s">
        <v>120</v>
      </c>
      <c r="K126" s="112">
        <f>BK126</f>
        <v>0</v>
      </c>
      <c r="M126" s="27"/>
      <c r="N126" s="56"/>
      <c r="O126" s="48"/>
      <c r="P126" s="48"/>
      <c r="Q126" s="113">
        <f>Q127+Q203</f>
        <v>0</v>
      </c>
      <c r="R126" s="113">
        <f>R127+R203</f>
        <v>0</v>
      </c>
      <c r="S126" s="48"/>
      <c r="T126" s="114">
        <f>T127+T203</f>
        <v>402.04538300000002</v>
      </c>
      <c r="U126" s="48"/>
      <c r="V126" s="114">
        <f>V127+V203</f>
        <v>55.423849759999996</v>
      </c>
      <c r="W126" s="48"/>
      <c r="X126" s="115">
        <f>X127+X203</f>
        <v>25.2</v>
      </c>
      <c r="AT126" s="15" t="s">
        <v>72</v>
      </c>
      <c r="AU126" s="15" t="s">
        <v>98</v>
      </c>
      <c r="BK126" s="116">
        <f>BK127+BK203</f>
        <v>0</v>
      </c>
    </row>
    <row r="127" spans="2:63" s="11" customFormat="1" ht="25.9" customHeight="1">
      <c r="B127" s="117"/>
      <c r="D127" s="118" t="s">
        <v>72</v>
      </c>
      <c r="E127" s="119" t="s">
        <v>159</v>
      </c>
      <c r="F127" s="119" t="s">
        <v>160</v>
      </c>
      <c r="K127" s="120">
        <f>BK127</f>
        <v>0</v>
      </c>
      <c r="M127" s="117"/>
      <c r="N127" s="121"/>
      <c r="Q127" s="122">
        <f>Q128+Q157+Q173+Q189+Q193+Q196+Q201</f>
        <v>0</v>
      </c>
      <c r="R127" s="122">
        <f>R128+R157+R173+R189+R193+R196+R201</f>
        <v>0</v>
      </c>
      <c r="T127" s="123">
        <f>T128+T157+T173+T189+T193+T196+T201</f>
        <v>402.04538300000002</v>
      </c>
      <c r="V127" s="123">
        <f>V128+V157+V173+V189+V193+V196+V201</f>
        <v>55.423849759999996</v>
      </c>
      <c r="X127" s="124">
        <f>X128+X157+X173+X189+X193+X196+X201</f>
        <v>25.2</v>
      </c>
      <c r="AR127" s="118" t="s">
        <v>81</v>
      </c>
      <c r="AT127" s="125" t="s">
        <v>72</v>
      </c>
      <c r="AU127" s="125" t="s">
        <v>73</v>
      </c>
      <c r="AY127" s="118" t="s">
        <v>123</v>
      </c>
      <c r="BK127" s="126">
        <f>BK128+BK157+BK173+BK189+BK193+BK196+BK201</f>
        <v>0</v>
      </c>
    </row>
    <row r="128" spans="2:63" s="11" customFormat="1" ht="22.9" customHeight="1">
      <c r="B128" s="117"/>
      <c r="D128" s="118" t="s">
        <v>72</v>
      </c>
      <c r="E128" s="127" t="s">
        <v>81</v>
      </c>
      <c r="F128" s="127" t="s">
        <v>161</v>
      </c>
      <c r="K128" s="128">
        <f>BK128</f>
        <v>0</v>
      </c>
      <c r="M128" s="117"/>
      <c r="N128" s="121"/>
      <c r="Q128" s="122">
        <f>SUM(Q129:Q156)</f>
        <v>0</v>
      </c>
      <c r="R128" s="122">
        <f>SUM(R129:R156)</f>
        <v>0</v>
      </c>
      <c r="T128" s="123">
        <f>SUM(T129:T156)</f>
        <v>82.779435000000021</v>
      </c>
      <c r="V128" s="123">
        <f>SUM(V129:V156)</f>
        <v>0</v>
      </c>
      <c r="X128" s="124">
        <f>SUM(X129:X156)</f>
        <v>25.2</v>
      </c>
      <c r="AR128" s="118" t="s">
        <v>81</v>
      </c>
      <c r="AT128" s="125" t="s">
        <v>72</v>
      </c>
      <c r="AU128" s="125" t="s">
        <v>81</v>
      </c>
      <c r="AY128" s="118" t="s">
        <v>123</v>
      </c>
      <c r="BK128" s="126">
        <f>SUM(BK129:BK156)</f>
        <v>0</v>
      </c>
    </row>
    <row r="129" spans="2:65" s="1" customFormat="1" ht="66.75" customHeight="1">
      <c r="B129" s="129"/>
      <c r="C129" s="130">
        <v>1</v>
      </c>
      <c r="D129" s="130" t="s">
        <v>127</v>
      </c>
      <c r="E129" s="131" t="s">
        <v>162</v>
      </c>
      <c r="F129" s="132" t="s">
        <v>163</v>
      </c>
      <c r="G129" s="133" t="s">
        <v>164</v>
      </c>
      <c r="H129" s="134">
        <v>140</v>
      </c>
      <c r="I129" s="135">
        <v>0</v>
      </c>
      <c r="J129" s="135">
        <v>0</v>
      </c>
      <c r="K129" s="135">
        <f>ROUND(P129*H129,2)</f>
        <v>0</v>
      </c>
      <c r="L129" s="132" t="s">
        <v>130</v>
      </c>
      <c r="M129" s="27"/>
      <c r="N129" s="136" t="s">
        <v>1</v>
      </c>
      <c r="O129" s="137" t="s">
        <v>36</v>
      </c>
      <c r="P129" s="138">
        <f>I129+J129</f>
        <v>0</v>
      </c>
      <c r="Q129" s="138">
        <f>ROUND(I129*H129,2)</f>
        <v>0</v>
      </c>
      <c r="R129" s="138">
        <f>ROUND(J129*H129,2)</f>
        <v>0</v>
      </c>
      <c r="S129" s="139">
        <v>4.5999999999999999E-2</v>
      </c>
      <c r="T129" s="139">
        <f>S129*H129</f>
        <v>6.4399999999999995</v>
      </c>
      <c r="U129" s="139">
        <v>0</v>
      </c>
      <c r="V129" s="139">
        <f>U129*H129</f>
        <v>0</v>
      </c>
      <c r="W129" s="139">
        <v>0.18</v>
      </c>
      <c r="X129" s="140">
        <f>W129*H129</f>
        <v>25.2</v>
      </c>
      <c r="AR129" s="141" t="s">
        <v>126</v>
      </c>
      <c r="AT129" s="141" t="s">
        <v>127</v>
      </c>
      <c r="AU129" s="141" t="s">
        <v>83</v>
      </c>
      <c r="AY129" s="15" t="s">
        <v>123</v>
      </c>
      <c r="BE129" s="142">
        <f>IF(O129="základní",K129,0)</f>
        <v>0</v>
      </c>
      <c r="BF129" s="142">
        <f>IF(O129="snížená",K129,0)</f>
        <v>0</v>
      </c>
      <c r="BG129" s="142">
        <f>IF(O129="zákl. přenesená",K129,0)</f>
        <v>0</v>
      </c>
      <c r="BH129" s="142">
        <f>IF(O129="sníž. přenesená",K129,0)</f>
        <v>0</v>
      </c>
      <c r="BI129" s="142">
        <f>IF(O129="nulová",K129,0)</f>
        <v>0</v>
      </c>
      <c r="BJ129" s="15" t="s">
        <v>81</v>
      </c>
      <c r="BK129" s="142">
        <f>ROUND(P129*H129,2)</f>
        <v>0</v>
      </c>
      <c r="BL129" s="15" t="s">
        <v>126</v>
      </c>
      <c r="BM129" s="141" t="s">
        <v>165</v>
      </c>
    </row>
    <row r="130" spans="2:65" s="12" customFormat="1">
      <c r="B130" s="148"/>
      <c r="D130" s="149" t="s">
        <v>166</v>
      </c>
      <c r="E130" s="150" t="s">
        <v>1</v>
      </c>
      <c r="F130" s="151" t="s">
        <v>167</v>
      </c>
      <c r="H130" s="152">
        <v>140</v>
      </c>
      <c r="M130" s="148"/>
      <c r="N130" s="153"/>
      <c r="X130" s="154"/>
      <c r="AT130" s="150" t="s">
        <v>166</v>
      </c>
      <c r="AU130" s="150" t="s">
        <v>83</v>
      </c>
      <c r="AV130" s="12" t="s">
        <v>83</v>
      </c>
      <c r="AW130" s="12" t="s">
        <v>4</v>
      </c>
      <c r="AX130" s="12" t="s">
        <v>73</v>
      </c>
      <c r="AY130" s="150" t="s">
        <v>123</v>
      </c>
    </row>
    <row r="131" spans="2:65" s="13" customFormat="1">
      <c r="B131" s="155"/>
      <c r="D131" s="149" t="s">
        <v>166</v>
      </c>
      <c r="E131" s="156" t="s">
        <v>1</v>
      </c>
      <c r="F131" s="157" t="s">
        <v>168</v>
      </c>
      <c r="H131" s="158">
        <v>140</v>
      </c>
      <c r="M131" s="155"/>
      <c r="N131" s="159"/>
      <c r="X131" s="160"/>
      <c r="AT131" s="156" t="s">
        <v>166</v>
      </c>
      <c r="AU131" s="156" t="s">
        <v>83</v>
      </c>
      <c r="AV131" s="13" t="s">
        <v>126</v>
      </c>
      <c r="AW131" s="13" t="s">
        <v>4</v>
      </c>
      <c r="AX131" s="13" t="s">
        <v>81</v>
      </c>
      <c r="AY131" s="156" t="s">
        <v>123</v>
      </c>
    </row>
    <row r="132" spans="2:65" s="1" customFormat="1" ht="33" customHeight="1">
      <c r="B132" s="129"/>
      <c r="C132" s="130">
        <v>2</v>
      </c>
      <c r="D132" s="130" t="s">
        <v>127</v>
      </c>
      <c r="E132" s="131" t="s">
        <v>169</v>
      </c>
      <c r="F132" s="132" t="s">
        <v>170</v>
      </c>
      <c r="G132" s="133" t="s">
        <v>171</v>
      </c>
      <c r="H132" s="134">
        <v>11.2</v>
      </c>
      <c r="I132" s="135">
        <v>0</v>
      </c>
      <c r="J132" s="135">
        <v>0</v>
      </c>
      <c r="K132" s="135">
        <f>ROUND(P132*H132,2)</f>
        <v>0</v>
      </c>
      <c r="L132" s="132" t="s">
        <v>130</v>
      </c>
      <c r="M132" s="27"/>
      <c r="N132" s="136" t="s">
        <v>1</v>
      </c>
      <c r="O132" s="137" t="s">
        <v>36</v>
      </c>
      <c r="P132" s="138">
        <f>I132+J132</f>
        <v>0</v>
      </c>
      <c r="Q132" s="138">
        <f>ROUND(I132*H132,2)</f>
        <v>0</v>
      </c>
      <c r="R132" s="138">
        <f>ROUND(J132*H132,2)</f>
        <v>0</v>
      </c>
      <c r="S132" s="139">
        <v>1.401</v>
      </c>
      <c r="T132" s="139">
        <f>S132*H132</f>
        <v>15.691199999999998</v>
      </c>
      <c r="U132" s="139">
        <v>0</v>
      </c>
      <c r="V132" s="139">
        <f>U132*H132</f>
        <v>0</v>
      </c>
      <c r="W132" s="139">
        <v>0</v>
      </c>
      <c r="X132" s="140">
        <f>W132*H132</f>
        <v>0</v>
      </c>
      <c r="AR132" s="141" t="s">
        <v>126</v>
      </c>
      <c r="AT132" s="141" t="s">
        <v>127</v>
      </c>
      <c r="AU132" s="141" t="s">
        <v>83</v>
      </c>
      <c r="AY132" s="15" t="s">
        <v>123</v>
      </c>
      <c r="BE132" s="142">
        <f>IF(O132="základní",K132,0)</f>
        <v>0</v>
      </c>
      <c r="BF132" s="142">
        <f>IF(O132="snížená",K132,0)</f>
        <v>0</v>
      </c>
      <c r="BG132" s="142">
        <f>IF(O132="zákl. přenesená",K132,0)</f>
        <v>0</v>
      </c>
      <c r="BH132" s="142">
        <f>IF(O132="sníž. přenesená",K132,0)</f>
        <v>0</v>
      </c>
      <c r="BI132" s="142">
        <f>IF(O132="nulová",K132,0)</f>
        <v>0</v>
      </c>
      <c r="BJ132" s="15" t="s">
        <v>81</v>
      </c>
      <c r="BK132" s="142">
        <f>ROUND(P132*H132,2)</f>
        <v>0</v>
      </c>
      <c r="BL132" s="15" t="s">
        <v>126</v>
      </c>
      <c r="BM132" s="141" t="s">
        <v>172</v>
      </c>
    </row>
    <row r="133" spans="2:65" s="12" customFormat="1">
      <c r="B133" s="148"/>
      <c r="D133" s="149" t="s">
        <v>166</v>
      </c>
      <c r="E133" s="150" t="s">
        <v>1</v>
      </c>
      <c r="F133" s="151" t="s">
        <v>173</v>
      </c>
      <c r="H133" s="152">
        <v>11.2</v>
      </c>
      <c r="M133" s="148"/>
      <c r="N133" s="153"/>
      <c r="X133" s="154"/>
      <c r="AT133" s="150" t="s">
        <v>166</v>
      </c>
      <c r="AU133" s="150" t="s">
        <v>83</v>
      </c>
      <c r="AV133" s="12" t="s">
        <v>83</v>
      </c>
      <c r="AW133" s="12" t="s">
        <v>4</v>
      </c>
      <c r="AX133" s="12" t="s">
        <v>73</v>
      </c>
      <c r="AY133" s="150" t="s">
        <v>123</v>
      </c>
    </row>
    <row r="134" spans="2:65" s="13" customFormat="1">
      <c r="B134" s="155"/>
      <c r="D134" s="149" t="s">
        <v>166</v>
      </c>
      <c r="E134" s="156" t="s">
        <v>1</v>
      </c>
      <c r="F134" s="157" t="s">
        <v>168</v>
      </c>
      <c r="H134" s="158">
        <v>11.2</v>
      </c>
      <c r="M134" s="155"/>
      <c r="N134" s="159"/>
      <c r="X134" s="160"/>
      <c r="AT134" s="156" t="s">
        <v>166</v>
      </c>
      <c r="AU134" s="156" t="s">
        <v>83</v>
      </c>
      <c r="AV134" s="13" t="s">
        <v>126</v>
      </c>
      <c r="AW134" s="13" t="s">
        <v>4</v>
      </c>
      <c r="AX134" s="13" t="s">
        <v>81</v>
      </c>
      <c r="AY134" s="156" t="s">
        <v>123</v>
      </c>
    </row>
    <row r="135" spans="2:65" s="1" customFormat="1" ht="44.25" customHeight="1">
      <c r="B135" s="129"/>
      <c r="C135" s="130">
        <v>3</v>
      </c>
      <c r="D135" s="130" t="s">
        <v>127</v>
      </c>
      <c r="E135" s="131" t="s">
        <v>174</v>
      </c>
      <c r="F135" s="132" t="s">
        <v>175</v>
      </c>
      <c r="G135" s="133" t="s">
        <v>171</v>
      </c>
      <c r="H135" s="134">
        <v>7.4</v>
      </c>
      <c r="I135" s="135">
        <v>0</v>
      </c>
      <c r="J135" s="135">
        <v>0</v>
      </c>
      <c r="K135" s="135">
        <f>ROUND(P135*H135,2)</f>
        <v>0</v>
      </c>
      <c r="L135" s="132" t="s">
        <v>130</v>
      </c>
      <c r="M135" s="27"/>
      <c r="N135" s="136" t="s">
        <v>1</v>
      </c>
      <c r="O135" s="137" t="s">
        <v>36</v>
      </c>
      <c r="P135" s="138">
        <f>I135+J135</f>
        <v>0</v>
      </c>
      <c r="Q135" s="138">
        <f>ROUND(I135*H135,2)</f>
        <v>0</v>
      </c>
      <c r="R135" s="138">
        <f>ROUND(J135*H135,2)</f>
        <v>0</v>
      </c>
      <c r="S135" s="139">
        <v>6.6429999999999998</v>
      </c>
      <c r="T135" s="139">
        <f>S135*H135</f>
        <v>49.158200000000001</v>
      </c>
      <c r="U135" s="139">
        <v>0</v>
      </c>
      <c r="V135" s="139">
        <f>U135*H135</f>
        <v>0</v>
      </c>
      <c r="W135" s="139">
        <v>0</v>
      </c>
      <c r="X135" s="140">
        <f>W135*H135</f>
        <v>0</v>
      </c>
      <c r="AR135" s="141" t="s">
        <v>126</v>
      </c>
      <c r="AT135" s="141" t="s">
        <v>127</v>
      </c>
      <c r="AU135" s="141" t="s">
        <v>83</v>
      </c>
      <c r="AY135" s="15" t="s">
        <v>123</v>
      </c>
      <c r="BE135" s="142">
        <f>IF(O135="základní",K135,0)</f>
        <v>0</v>
      </c>
      <c r="BF135" s="142">
        <f>IF(O135="snížená",K135,0)</f>
        <v>0</v>
      </c>
      <c r="BG135" s="142">
        <f>IF(O135="zákl. přenesená",K135,0)</f>
        <v>0</v>
      </c>
      <c r="BH135" s="142">
        <f>IF(O135="sníž. přenesená",K135,0)</f>
        <v>0</v>
      </c>
      <c r="BI135" s="142">
        <f>IF(O135="nulová",K135,0)</f>
        <v>0</v>
      </c>
      <c r="BJ135" s="15" t="s">
        <v>81</v>
      </c>
      <c r="BK135" s="142">
        <f>ROUND(P135*H135,2)</f>
        <v>0</v>
      </c>
      <c r="BL135" s="15" t="s">
        <v>126</v>
      </c>
      <c r="BM135" s="141" t="s">
        <v>176</v>
      </c>
    </row>
    <row r="136" spans="2:65" s="12" customFormat="1">
      <c r="B136" s="148"/>
      <c r="D136" s="149" t="s">
        <v>166</v>
      </c>
      <c r="E136" s="150" t="s">
        <v>1</v>
      </c>
      <c r="F136" s="151" t="s">
        <v>177</v>
      </c>
      <c r="H136" s="152">
        <v>7.4</v>
      </c>
      <c r="M136" s="148"/>
      <c r="N136" s="153"/>
      <c r="X136" s="154"/>
      <c r="AT136" s="150" t="s">
        <v>166</v>
      </c>
      <c r="AU136" s="150" t="s">
        <v>83</v>
      </c>
      <c r="AV136" s="12" t="s">
        <v>83</v>
      </c>
      <c r="AW136" s="12" t="s">
        <v>4</v>
      </c>
      <c r="AX136" s="12" t="s">
        <v>73</v>
      </c>
      <c r="AY136" s="150" t="s">
        <v>123</v>
      </c>
    </row>
    <row r="137" spans="2:65" s="13" customFormat="1">
      <c r="B137" s="155"/>
      <c r="D137" s="149" t="s">
        <v>166</v>
      </c>
      <c r="E137" s="156" t="s">
        <v>1</v>
      </c>
      <c r="F137" s="157" t="s">
        <v>168</v>
      </c>
      <c r="H137" s="158">
        <v>7.4</v>
      </c>
      <c r="M137" s="155"/>
      <c r="N137" s="159"/>
      <c r="X137" s="160"/>
      <c r="AT137" s="156" t="s">
        <v>166</v>
      </c>
      <c r="AU137" s="156" t="s">
        <v>83</v>
      </c>
      <c r="AV137" s="13" t="s">
        <v>126</v>
      </c>
      <c r="AW137" s="13" t="s">
        <v>4</v>
      </c>
      <c r="AX137" s="13" t="s">
        <v>81</v>
      </c>
      <c r="AY137" s="156" t="s">
        <v>123</v>
      </c>
    </row>
    <row r="138" spans="2:65" s="1" customFormat="1" ht="44.25" customHeight="1">
      <c r="B138" s="129"/>
      <c r="C138" s="130">
        <v>4</v>
      </c>
      <c r="D138" s="130" t="s">
        <v>127</v>
      </c>
      <c r="E138" s="131" t="s">
        <v>178</v>
      </c>
      <c r="F138" s="132" t="s">
        <v>179</v>
      </c>
      <c r="G138" s="133" t="s">
        <v>171</v>
      </c>
      <c r="H138" s="134">
        <v>1.865</v>
      </c>
      <c r="I138" s="135">
        <v>0</v>
      </c>
      <c r="J138" s="135">
        <v>0</v>
      </c>
      <c r="K138" s="135">
        <f>ROUND(P138*H138,2)</f>
        <v>0</v>
      </c>
      <c r="L138" s="132" t="s">
        <v>130</v>
      </c>
      <c r="M138" s="27"/>
      <c r="N138" s="136" t="s">
        <v>1</v>
      </c>
      <c r="O138" s="137" t="s">
        <v>36</v>
      </c>
      <c r="P138" s="138">
        <f>I138+J138</f>
        <v>0</v>
      </c>
      <c r="Q138" s="138">
        <f>ROUND(I138*H138,2)</f>
        <v>0</v>
      </c>
      <c r="R138" s="138">
        <f>ROUND(J138*H138,2)</f>
        <v>0</v>
      </c>
      <c r="S138" s="139">
        <v>2.3490000000000002</v>
      </c>
      <c r="T138" s="139">
        <f>S138*H138</f>
        <v>4.3808850000000001</v>
      </c>
      <c r="U138" s="139">
        <v>0</v>
      </c>
      <c r="V138" s="139">
        <f>U138*H138</f>
        <v>0</v>
      </c>
      <c r="W138" s="139">
        <v>0</v>
      </c>
      <c r="X138" s="140">
        <f>W138*H138</f>
        <v>0</v>
      </c>
      <c r="AR138" s="141" t="s">
        <v>126</v>
      </c>
      <c r="AT138" s="141" t="s">
        <v>127</v>
      </c>
      <c r="AU138" s="141" t="s">
        <v>83</v>
      </c>
      <c r="AY138" s="15" t="s">
        <v>123</v>
      </c>
      <c r="BE138" s="142">
        <f>IF(O138="základní",K138,0)</f>
        <v>0</v>
      </c>
      <c r="BF138" s="142">
        <f>IF(O138="snížená",K138,0)</f>
        <v>0</v>
      </c>
      <c r="BG138" s="142">
        <f>IF(O138="zákl. přenesená",K138,0)</f>
        <v>0</v>
      </c>
      <c r="BH138" s="142">
        <f>IF(O138="sníž. přenesená",K138,0)</f>
        <v>0</v>
      </c>
      <c r="BI138" s="142">
        <f>IF(O138="nulová",K138,0)</f>
        <v>0</v>
      </c>
      <c r="BJ138" s="15" t="s">
        <v>81</v>
      </c>
      <c r="BK138" s="142">
        <f>ROUND(P138*H138,2)</f>
        <v>0</v>
      </c>
      <c r="BL138" s="15" t="s">
        <v>126</v>
      </c>
      <c r="BM138" s="141" t="s">
        <v>180</v>
      </c>
    </row>
    <row r="139" spans="2:65" s="12" customFormat="1">
      <c r="B139" s="148"/>
      <c r="D139" s="149" t="s">
        <v>166</v>
      </c>
      <c r="E139" s="150" t="s">
        <v>1</v>
      </c>
      <c r="F139" s="151" t="s">
        <v>181</v>
      </c>
      <c r="H139" s="152">
        <v>1.865</v>
      </c>
      <c r="M139" s="148"/>
      <c r="N139" s="153"/>
      <c r="X139" s="154"/>
      <c r="AT139" s="150" t="s">
        <v>166</v>
      </c>
      <c r="AU139" s="150" t="s">
        <v>83</v>
      </c>
      <c r="AV139" s="12" t="s">
        <v>83</v>
      </c>
      <c r="AW139" s="12" t="s">
        <v>4</v>
      </c>
      <c r="AX139" s="12" t="s">
        <v>73</v>
      </c>
      <c r="AY139" s="150" t="s">
        <v>123</v>
      </c>
    </row>
    <row r="140" spans="2:65" s="13" customFormat="1">
      <c r="B140" s="155"/>
      <c r="D140" s="149" t="s">
        <v>166</v>
      </c>
      <c r="E140" s="156" t="s">
        <v>1</v>
      </c>
      <c r="F140" s="157" t="s">
        <v>168</v>
      </c>
      <c r="H140" s="158">
        <v>1.865</v>
      </c>
      <c r="M140" s="155"/>
      <c r="N140" s="159"/>
      <c r="X140" s="160"/>
      <c r="AT140" s="156" t="s">
        <v>166</v>
      </c>
      <c r="AU140" s="156" t="s">
        <v>83</v>
      </c>
      <c r="AV140" s="13" t="s">
        <v>126</v>
      </c>
      <c r="AW140" s="13" t="s">
        <v>4</v>
      </c>
      <c r="AX140" s="13" t="s">
        <v>81</v>
      </c>
      <c r="AY140" s="156" t="s">
        <v>123</v>
      </c>
    </row>
    <row r="141" spans="2:65" s="1" customFormat="1" ht="62.65" customHeight="1">
      <c r="B141" s="129"/>
      <c r="C141" s="130">
        <v>5</v>
      </c>
      <c r="D141" s="130" t="s">
        <v>127</v>
      </c>
      <c r="E141" s="131" t="s">
        <v>182</v>
      </c>
      <c r="F141" s="132" t="s">
        <v>183</v>
      </c>
      <c r="G141" s="133" t="s">
        <v>171</v>
      </c>
      <c r="H141" s="134">
        <v>18.649999999999999</v>
      </c>
      <c r="I141" s="135">
        <v>0</v>
      </c>
      <c r="J141" s="135">
        <v>0</v>
      </c>
      <c r="K141" s="135">
        <f>ROUND(P141*H141,2)</f>
        <v>0</v>
      </c>
      <c r="L141" s="132" t="s">
        <v>130</v>
      </c>
      <c r="M141" s="27"/>
      <c r="N141" s="136" t="s">
        <v>1</v>
      </c>
      <c r="O141" s="137" t="s">
        <v>36</v>
      </c>
      <c r="P141" s="138">
        <f>I141+J141</f>
        <v>0</v>
      </c>
      <c r="Q141" s="138">
        <f>ROUND(I141*H141,2)</f>
        <v>0</v>
      </c>
      <c r="R141" s="138">
        <f>ROUND(J141*H141,2)</f>
        <v>0</v>
      </c>
      <c r="S141" s="139">
        <v>8.6999999999999994E-2</v>
      </c>
      <c r="T141" s="139">
        <f>S141*H141</f>
        <v>1.6225499999999997</v>
      </c>
      <c r="U141" s="139">
        <v>0</v>
      </c>
      <c r="V141" s="139">
        <f>U141*H141</f>
        <v>0</v>
      </c>
      <c r="W141" s="139">
        <v>0</v>
      </c>
      <c r="X141" s="140">
        <f>W141*H141</f>
        <v>0</v>
      </c>
      <c r="AR141" s="141" t="s">
        <v>126</v>
      </c>
      <c r="AT141" s="141" t="s">
        <v>127</v>
      </c>
      <c r="AU141" s="141" t="s">
        <v>83</v>
      </c>
      <c r="AY141" s="15" t="s">
        <v>123</v>
      </c>
      <c r="BE141" s="142">
        <f>IF(O141="základní",K141,0)</f>
        <v>0</v>
      </c>
      <c r="BF141" s="142">
        <f>IF(O141="snížená",K141,0)</f>
        <v>0</v>
      </c>
      <c r="BG141" s="142">
        <f>IF(O141="zákl. přenesená",K141,0)</f>
        <v>0</v>
      </c>
      <c r="BH141" s="142">
        <f>IF(O141="sníž. přenesená",K141,0)</f>
        <v>0</v>
      </c>
      <c r="BI141" s="142">
        <f>IF(O141="nulová",K141,0)</f>
        <v>0</v>
      </c>
      <c r="BJ141" s="15" t="s">
        <v>81</v>
      </c>
      <c r="BK141" s="142">
        <f>ROUND(P141*H141,2)</f>
        <v>0</v>
      </c>
      <c r="BL141" s="15" t="s">
        <v>126</v>
      </c>
      <c r="BM141" s="141" t="s">
        <v>184</v>
      </c>
    </row>
    <row r="142" spans="2:65" s="12" customFormat="1">
      <c r="B142" s="148"/>
      <c r="D142" s="149" t="s">
        <v>166</v>
      </c>
      <c r="E142" s="150" t="s">
        <v>1</v>
      </c>
      <c r="F142" s="151" t="s">
        <v>185</v>
      </c>
      <c r="H142" s="152">
        <v>18.649999999999999</v>
      </c>
      <c r="M142" s="148"/>
      <c r="N142" s="153"/>
      <c r="X142" s="154"/>
      <c r="AT142" s="150" t="s">
        <v>166</v>
      </c>
      <c r="AU142" s="150" t="s">
        <v>83</v>
      </c>
      <c r="AV142" s="12" t="s">
        <v>83</v>
      </c>
      <c r="AW142" s="12" t="s">
        <v>4</v>
      </c>
      <c r="AX142" s="12" t="s">
        <v>73</v>
      </c>
      <c r="AY142" s="150" t="s">
        <v>123</v>
      </c>
    </row>
    <row r="143" spans="2:65" s="13" customFormat="1">
      <c r="B143" s="155"/>
      <c r="D143" s="149" t="s">
        <v>166</v>
      </c>
      <c r="E143" s="156" t="s">
        <v>1</v>
      </c>
      <c r="F143" s="157" t="s">
        <v>168</v>
      </c>
      <c r="H143" s="158">
        <v>18.649999999999999</v>
      </c>
      <c r="M143" s="155"/>
      <c r="N143" s="159"/>
      <c r="X143" s="160"/>
      <c r="AT143" s="156" t="s">
        <v>166</v>
      </c>
      <c r="AU143" s="156" t="s">
        <v>83</v>
      </c>
      <c r="AV143" s="13" t="s">
        <v>126</v>
      </c>
      <c r="AW143" s="13" t="s">
        <v>4</v>
      </c>
      <c r="AX143" s="13" t="s">
        <v>81</v>
      </c>
      <c r="AY143" s="156" t="s">
        <v>123</v>
      </c>
    </row>
    <row r="144" spans="2:65" s="1" customFormat="1" ht="66.75" customHeight="1">
      <c r="B144" s="129"/>
      <c r="C144" s="130">
        <v>6</v>
      </c>
      <c r="D144" s="130" t="s">
        <v>127</v>
      </c>
      <c r="E144" s="131" t="s">
        <v>186</v>
      </c>
      <c r="F144" s="132" t="s">
        <v>187</v>
      </c>
      <c r="G144" s="133" t="s">
        <v>171</v>
      </c>
      <c r="H144" s="134">
        <v>279.75</v>
      </c>
      <c r="I144" s="135">
        <v>0</v>
      </c>
      <c r="J144" s="135">
        <v>0</v>
      </c>
      <c r="K144" s="135">
        <f>ROUND(P144*H144,2)</f>
        <v>0</v>
      </c>
      <c r="L144" s="132" t="s">
        <v>130</v>
      </c>
      <c r="M144" s="27"/>
      <c r="N144" s="136" t="s">
        <v>1</v>
      </c>
      <c r="O144" s="137" t="s">
        <v>36</v>
      </c>
      <c r="P144" s="138">
        <f>I144+J144</f>
        <v>0</v>
      </c>
      <c r="Q144" s="138">
        <f>ROUND(I144*H144,2)</f>
        <v>0</v>
      </c>
      <c r="R144" s="138">
        <f>ROUND(J144*H144,2)</f>
        <v>0</v>
      </c>
      <c r="S144" s="139">
        <v>5.0000000000000001E-3</v>
      </c>
      <c r="T144" s="139">
        <f>S144*H144</f>
        <v>1.3987499999999999</v>
      </c>
      <c r="U144" s="139">
        <v>0</v>
      </c>
      <c r="V144" s="139">
        <f>U144*H144</f>
        <v>0</v>
      </c>
      <c r="W144" s="139">
        <v>0</v>
      </c>
      <c r="X144" s="140">
        <f>W144*H144</f>
        <v>0</v>
      </c>
      <c r="AR144" s="141" t="s">
        <v>126</v>
      </c>
      <c r="AT144" s="141" t="s">
        <v>127</v>
      </c>
      <c r="AU144" s="141" t="s">
        <v>83</v>
      </c>
      <c r="AY144" s="15" t="s">
        <v>123</v>
      </c>
      <c r="BE144" s="142">
        <f>IF(O144="základní",K144,0)</f>
        <v>0</v>
      </c>
      <c r="BF144" s="142">
        <f>IF(O144="snížená",K144,0)</f>
        <v>0</v>
      </c>
      <c r="BG144" s="142">
        <f>IF(O144="zákl. přenesená",K144,0)</f>
        <v>0</v>
      </c>
      <c r="BH144" s="142">
        <f>IF(O144="sníž. přenesená",K144,0)</f>
        <v>0</v>
      </c>
      <c r="BI144" s="142">
        <f>IF(O144="nulová",K144,0)</f>
        <v>0</v>
      </c>
      <c r="BJ144" s="15" t="s">
        <v>81</v>
      </c>
      <c r="BK144" s="142">
        <f>ROUND(P144*H144,2)</f>
        <v>0</v>
      </c>
      <c r="BL144" s="15" t="s">
        <v>126</v>
      </c>
      <c r="BM144" s="141" t="s">
        <v>188</v>
      </c>
    </row>
    <row r="145" spans="2:65" s="12" customFormat="1">
      <c r="B145" s="148"/>
      <c r="D145" s="149" t="s">
        <v>166</v>
      </c>
      <c r="E145" s="150" t="s">
        <v>1</v>
      </c>
      <c r="F145" s="151" t="s">
        <v>189</v>
      </c>
      <c r="H145" s="152">
        <v>279.75</v>
      </c>
      <c r="M145" s="148"/>
      <c r="N145" s="153"/>
      <c r="X145" s="154"/>
      <c r="AT145" s="150" t="s">
        <v>166</v>
      </c>
      <c r="AU145" s="150" t="s">
        <v>83</v>
      </c>
      <c r="AV145" s="12" t="s">
        <v>83</v>
      </c>
      <c r="AW145" s="12" t="s">
        <v>4</v>
      </c>
      <c r="AX145" s="12" t="s">
        <v>73</v>
      </c>
      <c r="AY145" s="150" t="s">
        <v>123</v>
      </c>
    </row>
    <row r="146" spans="2:65" s="13" customFormat="1">
      <c r="B146" s="155"/>
      <c r="D146" s="149" t="s">
        <v>166</v>
      </c>
      <c r="E146" s="156" t="s">
        <v>1</v>
      </c>
      <c r="F146" s="157" t="s">
        <v>168</v>
      </c>
      <c r="H146" s="158">
        <v>279.75</v>
      </c>
      <c r="M146" s="155"/>
      <c r="N146" s="159"/>
      <c r="X146" s="160"/>
      <c r="AT146" s="156" t="s">
        <v>166</v>
      </c>
      <c r="AU146" s="156" t="s">
        <v>83</v>
      </c>
      <c r="AV146" s="13" t="s">
        <v>126</v>
      </c>
      <c r="AW146" s="13" t="s">
        <v>4</v>
      </c>
      <c r="AX146" s="13" t="s">
        <v>81</v>
      </c>
      <c r="AY146" s="156" t="s">
        <v>123</v>
      </c>
    </row>
    <row r="147" spans="2:65" s="1" customFormat="1" ht="44.25" customHeight="1">
      <c r="B147" s="129"/>
      <c r="C147" s="130" t="s">
        <v>190</v>
      </c>
      <c r="D147" s="130" t="s">
        <v>127</v>
      </c>
      <c r="E147" s="131" t="s">
        <v>191</v>
      </c>
      <c r="F147" s="132" t="s">
        <v>192</v>
      </c>
      <c r="G147" s="133" t="s">
        <v>193</v>
      </c>
      <c r="H147" s="134">
        <v>58.77</v>
      </c>
      <c r="I147" s="135">
        <v>0</v>
      </c>
      <c r="J147" s="135">
        <v>0</v>
      </c>
      <c r="K147" s="135">
        <f>ROUND(P147*H147,2)</f>
        <v>0</v>
      </c>
      <c r="L147" s="132" t="s">
        <v>130</v>
      </c>
      <c r="M147" s="27"/>
      <c r="N147" s="136" t="s">
        <v>1</v>
      </c>
      <c r="O147" s="137" t="s">
        <v>36</v>
      </c>
      <c r="P147" s="138">
        <f>I147+J147</f>
        <v>0</v>
      </c>
      <c r="Q147" s="138">
        <f>ROUND(I147*H147,2)</f>
        <v>0</v>
      </c>
      <c r="R147" s="138">
        <f>ROUND(J147*H147,2)</f>
        <v>0</v>
      </c>
      <c r="S147" s="139">
        <v>0</v>
      </c>
      <c r="T147" s="139">
        <f>S147*H147</f>
        <v>0</v>
      </c>
      <c r="U147" s="139">
        <v>0</v>
      </c>
      <c r="V147" s="139">
        <f>U147*H147</f>
        <v>0</v>
      </c>
      <c r="W147" s="139">
        <v>0</v>
      </c>
      <c r="X147" s="140">
        <f>W147*H147</f>
        <v>0</v>
      </c>
      <c r="AR147" s="141" t="s">
        <v>126</v>
      </c>
      <c r="AT147" s="141" t="s">
        <v>127</v>
      </c>
      <c r="AU147" s="141" t="s">
        <v>83</v>
      </c>
      <c r="AY147" s="15" t="s">
        <v>123</v>
      </c>
      <c r="BE147" s="142">
        <f>IF(O147="základní",K147,0)</f>
        <v>0</v>
      </c>
      <c r="BF147" s="142">
        <f>IF(O147="snížená",K147,0)</f>
        <v>0</v>
      </c>
      <c r="BG147" s="142">
        <f>IF(O147="zákl. přenesená",K147,0)</f>
        <v>0</v>
      </c>
      <c r="BH147" s="142">
        <f>IF(O147="sníž. přenesená",K147,0)</f>
        <v>0</v>
      </c>
      <c r="BI147" s="142">
        <f>IF(O147="nulová",K147,0)</f>
        <v>0</v>
      </c>
      <c r="BJ147" s="15" t="s">
        <v>81</v>
      </c>
      <c r="BK147" s="142">
        <f>ROUND(P147*H147,2)</f>
        <v>0</v>
      </c>
      <c r="BL147" s="15" t="s">
        <v>126</v>
      </c>
      <c r="BM147" s="141" t="s">
        <v>194</v>
      </c>
    </row>
    <row r="148" spans="2:65" s="12" customFormat="1">
      <c r="B148" s="148"/>
      <c r="D148" s="149" t="s">
        <v>166</v>
      </c>
      <c r="E148" s="150" t="s">
        <v>1</v>
      </c>
      <c r="F148" s="151" t="s">
        <v>195</v>
      </c>
      <c r="H148" s="152">
        <v>33.57</v>
      </c>
      <c r="M148" s="148"/>
      <c r="N148" s="153"/>
      <c r="X148" s="154"/>
      <c r="AT148" s="150" t="s">
        <v>166</v>
      </c>
      <c r="AU148" s="150" t="s">
        <v>83</v>
      </c>
      <c r="AV148" s="12" t="s">
        <v>83</v>
      </c>
      <c r="AW148" s="12" t="s">
        <v>4</v>
      </c>
      <c r="AX148" s="12" t="s">
        <v>73</v>
      </c>
      <c r="AY148" s="150" t="s">
        <v>123</v>
      </c>
    </row>
    <row r="149" spans="2:65" s="12" customFormat="1">
      <c r="B149" s="148"/>
      <c r="D149" s="149" t="s">
        <v>166</v>
      </c>
      <c r="E149" s="150" t="s">
        <v>1</v>
      </c>
      <c r="F149" s="151" t="s">
        <v>196</v>
      </c>
      <c r="H149" s="152">
        <v>25.2</v>
      </c>
      <c r="M149" s="148"/>
      <c r="N149" s="153"/>
      <c r="X149" s="154"/>
      <c r="AT149" s="150" t="s">
        <v>166</v>
      </c>
      <c r="AU149" s="150" t="s">
        <v>83</v>
      </c>
      <c r="AV149" s="12" t="s">
        <v>83</v>
      </c>
      <c r="AW149" s="12" t="s">
        <v>4</v>
      </c>
      <c r="AX149" s="12" t="s">
        <v>73</v>
      </c>
      <c r="AY149" s="150" t="s">
        <v>123</v>
      </c>
    </row>
    <row r="150" spans="2:65" s="13" customFormat="1">
      <c r="B150" s="155"/>
      <c r="D150" s="149" t="s">
        <v>166</v>
      </c>
      <c r="E150" s="156" t="s">
        <v>1</v>
      </c>
      <c r="F150" s="157" t="s">
        <v>168</v>
      </c>
      <c r="H150" s="158">
        <v>58.77</v>
      </c>
      <c r="M150" s="155"/>
      <c r="N150" s="159"/>
      <c r="X150" s="160"/>
      <c r="AT150" s="156" t="s">
        <v>166</v>
      </c>
      <c r="AU150" s="156" t="s">
        <v>83</v>
      </c>
      <c r="AV150" s="13" t="s">
        <v>126</v>
      </c>
      <c r="AW150" s="13" t="s">
        <v>4</v>
      </c>
      <c r="AX150" s="13" t="s">
        <v>81</v>
      </c>
      <c r="AY150" s="156" t="s">
        <v>123</v>
      </c>
    </row>
    <row r="151" spans="2:65" s="1" customFormat="1" ht="37.9" customHeight="1">
      <c r="B151" s="129"/>
      <c r="C151" s="130">
        <v>8</v>
      </c>
      <c r="D151" s="130" t="s">
        <v>127</v>
      </c>
      <c r="E151" s="131" t="s">
        <v>197</v>
      </c>
      <c r="F151" s="132" t="s">
        <v>198</v>
      </c>
      <c r="G151" s="133" t="s">
        <v>171</v>
      </c>
      <c r="H151" s="134">
        <v>18.649999999999999</v>
      </c>
      <c r="I151" s="135">
        <v>0</v>
      </c>
      <c r="J151" s="135">
        <v>0</v>
      </c>
      <c r="K151" s="135">
        <f>ROUND(P151*H151,2)</f>
        <v>0</v>
      </c>
      <c r="L151" s="132" t="s">
        <v>130</v>
      </c>
      <c r="M151" s="27"/>
      <c r="N151" s="136" t="s">
        <v>1</v>
      </c>
      <c r="O151" s="137" t="s">
        <v>36</v>
      </c>
      <c r="P151" s="138">
        <f>I151+J151</f>
        <v>0</v>
      </c>
      <c r="Q151" s="138">
        <f>ROUND(I151*H151,2)</f>
        <v>0</v>
      </c>
      <c r="R151" s="138">
        <f>ROUND(J151*H151,2)</f>
        <v>0</v>
      </c>
      <c r="S151" s="139">
        <v>8.9999999999999993E-3</v>
      </c>
      <c r="T151" s="139">
        <f>S151*H151</f>
        <v>0.16784999999999997</v>
      </c>
      <c r="U151" s="139">
        <v>0</v>
      </c>
      <c r="V151" s="139">
        <f>U151*H151</f>
        <v>0</v>
      </c>
      <c r="W151" s="139">
        <v>0</v>
      </c>
      <c r="X151" s="140">
        <f>W151*H151</f>
        <v>0</v>
      </c>
      <c r="AR151" s="141" t="s">
        <v>126</v>
      </c>
      <c r="AT151" s="141" t="s">
        <v>127</v>
      </c>
      <c r="AU151" s="141" t="s">
        <v>83</v>
      </c>
      <c r="AY151" s="15" t="s">
        <v>123</v>
      </c>
      <c r="BE151" s="142">
        <f>IF(O151="základní",K151,0)</f>
        <v>0</v>
      </c>
      <c r="BF151" s="142">
        <f>IF(O151="snížená",K151,0)</f>
        <v>0</v>
      </c>
      <c r="BG151" s="142">
        <f>IF(O151="zákl. přenesená",K151,0)</f>
        <v>0</v>
      </c>
      <c r="BH151" s="142">
        <f>IF(O151="sníž. přenesená",K151,0)</f>
        <v>0</v>
      </c>
      <c r="BI151" s="142">
        <f>IF(O151="nulová",K151,0)</f>
        <v>0</v>
      </c>
      <c r="BJ151" s="15" t="s">
        <v>81</v>
      </c>
      <c r="BK151" s="142">
        <f>ROUND(P151*H151,2)</f>
        <v>0</v>
      </c>
      <c r="BL151" s="15" t="s">
        <v>126</v>
      </c>
      <c r="BM151" s="141" t="s">
        <v>199</v>
      </c>
    </row>
    <row r="152" spans="2:65" s="12" customFormat="1">
      <c r="B152" s="148"/>
      <c r="D152" s="149" t="s">
        <v>166</v>
      </c>
      <c r="E152" s="150" t="s">
        <v>1</v>
      </c>
      <c r="F152" s="151" t="s">
        <v>185</v>
      </c>
      <c r="H152" s="152">
        <v>18.649999999999999</v>
      </c>
      <c r="M152" s="148"/>
      <c r="N152" s="153"/>
      <c r="X152" s="154"/>
      <c r="AT152" s="150" t="s">
        <v>166</v>
      </c>
      <c r="AU152" s="150" t="s">
        <v>83</v>
      </c>
      <c r="AV152" s="12" t="s">
        <v>83</v>
      </c>
      <c r="AW152" s="12" t="s">
        <v>4</v>
      </c>
      <c r="AX152" s="12" t="s">
        <v>73</v>
      </c>
      <c r="AY152" s="150" t="s">
        <v>123</v>
      </c>
    </row>
    <row r="153" spans="2:65" s="13" customFormat="1">
      <c r="B153" s="155"/>
      <c r="D153" s="149" t="s">
        <v>166</v>
      </c>
      <c r="E153" s="156" t="s">
        <v>1</v>
      </c>
      <c r="F153" s="157" t="s">
        <v>168</v>
      </c>
      <c r="H153" s="158">
        <v>18.649999999999999</v>
      </c>
      <c r="M153" s="155"/>
      <c r="N153" s="159"/>
      <c r="X153" s="160"/>
      <c r="AT153" s="156" t="s">
        <v>166</v>
      </c>
      <c r="AU153" s="156" t="s">
        <v>83</v>
      </c>
      <c r="AV153" s="13" t="s">
        <v>126</v>
      </c>
      <c r="AW153" s="13" t="s">
        <v>4</v>
      </c>
      <c r="AX153" s="13" t="s">
        <v>81</v>
      </c>
      <c r="AY153" s="156" t="s">
        <v>123</v>
      </c>
    </row>
    <row r="154" spans="2:65" s="1" customFormat="1" ht="33" customHeight="1">
      <c r="B154" s="129"/>
      <c r="C154" s="130" t="s">
        <v>200</v>
      </c>
      <c r="D154" s="130" t="s">
        <v>127</v>
      </c>
      <c r="E154" s="131" t="s">
        <v>201</v>
      </c>
      <c r="F154" s="132" t="s">
        <v>202</v>
      </c>
      <c r="G154" s="133" t="s">
        <v>164</v>
      </c>
      <c r="H154" s="134">
        <v>140</v>
      </c>
      <c r="I154" s="135">
        <v>0</v>
      </c>
      <c r="J154" s="135">
        <v>0</v>
      </c>
      <c r="K154" s="135">
        <f>ROUND(P154*H154,2)</f>
        <v>0</v>
      </c>
      <c r="L154" s="132" t="s">
        <v>130</v>
      </c>
      <c r="M154" s="27"/>
      <c r="N154" s="136" t="s">
        <v>1</v>
      </c>
      <c r="O154" s="137" t="s">
        <v>36</v>
      </c>
      <c r="P154" s="138">
        <f>I154+J154</f>
        <v>0</v>
      </c>
      <c r="Q154" s="138">
        <f>ROUND(I154*H154,2)</f>
        <v>0</v>
      </c>
      <c r="R154" s="138">
        <f>ROUND(J154*H154,2)</f>
        <v>0</v>
      </c>
      <c r="S154" s="139">
        <v>2.8000000000000001E-2</v>
      </c>
      <c r="T154" s="139">
        <f>S154*H154</f>
        <v>3.92</v>
      </c>
      <c r="U154" s="139">
        <v>0</v>
      </c>
      <c r="V154" s="139">
        <f>U154*H154</f>
        <v>0</v>
      </c>
      <c r="W154" s="139">
        <v>0</v>
      </c>
      <c r="X154" s="140">
        <f>W154*H154</f>
        <v>0</v>
      </c>
      <c r="AR154" s="141" t="s">
        <v>126</v>
      </c>
      <c r="AT154" s="141" t="s">
        <v>127</v>
      </c>
      <c r="AU154" s="141" t="s">
        <v>83</v>
      </c>
      <c r="AY154" s="15" t="s">
        <v>123</v>
      </c>
      <c r="BE154" s="142">
        <f>IF(O154="základní",K154,0)</f>
        <v>0</v>
      </c>
      <c r="BF154" s="142">
        <f>IF(O154="snížená",K154,0)</f>
        <v>0</v>
      </c>
      <c r="BG154" s="142">
        <f>IF(O154="zákl. přenesená",K154,0)</f>
        <v>0</v>
      </c>
      <c r="BH154" s="142">
        <f>IF(O154="sníž. přenesená",K154,0)</f>
        <v>0</v>
      </c>
      <c r="BI154" s="142">
        <f>IF(O154="nulová",K154,0)</f>
        <v>0</v>
      </c>
      <c r="BJ154" s="15" t="s">
        <v>81</v>
      </c>
      <c r="BK154" s="142">
        <f>ROUND(P154*H154,2)</f>
        <v>0</v>
      </c>
      <c r="BL154" s="15" t="s">
        <v>126</v>
      </c>
      <c r="BM154" s="141" t="s">
        <v>203</v>
      </c>
    </row>
    <row r="155" spans="2:65" s="12" customFormat="1">
      <c r="B155" s="148"/>
      <c r="D155" s="149" t="s">
        <v>166</v>
      </c>
      <c r="E155" s="150" t="s">
        <v>1</v>
      </c>
      <c r="F155" s="151" t="s">
        <v>167</v>
      </c>
      <c r="H155" s="152">
        <v>140</v>
      </c>
      <c r="M155" s="148"/>
      <c r="N155" s="153"/>
      <c r="X155" s="154"/>
      <c r="AT155" s="150" t="s">
        <v>166</v>
      </c>
      <c r="AU155" s="150" t="s">
        <v>83</v>
      </c>
      <c r="AV155" s="12" t="s">
        <v>83</v>
      </c>
      <c r="AW155" s="12" t="s">
        <v>4</v>
      </c>
      <c r="AX155" s="12" t="s">
        <v>73</v>
      </c>
      <c r="AY155" s="150" t="s">
        <v>123</v>
      </c>
    </row>
    <row r="156" spans="2:65" s="13" customFormat="1">
      <c r="B156" s="155"/>
      <c r="D156" s="149" t="s">
        <v>166</v>
      </c>
      <c r="E156" s="156" t="s">
        <v>1</v>
      </c>
      <c r="F156" s="157" t="s">
        <v>168</v>
      </c>
      <c r="H156" s="158">
        <v>140</v>
      </c>
      <c r="M156" s="155"/>
      <c r="N156" s="159"/>
      <c r="X156" s="160"/>
      <c r="AT156" s="156" t="s">
        <v>166</v>
      </c>
      <c r="AU156" s="156" t="s">
        <v>83</v>
      </c>
      <c r="AV156" s="13" t="s">
        <v>126</v>
      </c>
      <c r="AW156" s="13" t="s">
        <v>4</v>
      </c>
      <c r="AX156" s="13" t="s">
        <v>81</v>
      </c>
      <c r="AY156" s="156" t="s">
        <v>123</v>
      </c>
    </row>
    <row r="157" spans="2:65" s="11" customFormat="1" ht="22.9" customHeight="1">
      <c r="B157" s="117"/>
      <c r="D157" s="118" t="s">
        <v>72</v>
      </c>
      <c r="E157" s="127" t="s">
        <v>83</v>
      </c>
      <c r="F157" s="127" t="s">
        <v>204</v>
      </c>
      <c r="K157" s="128">
        <f>BK157</f>
        <v>0</v>
      </c>
      <c r="M157" s="117"/>
      <c r="N157" s="121"/>
      <c r="Q157" s="122">
        <f>SUM(Q158:Q172)</f>
        <v>0</v>
      </c>
      <c r="R157" s="122">
        <f>SUM(R158:R172)</f>
        <v>0</v>
      </c>
      <c r="T157" s="123">
        <f>SUM(T158:T172)</f>
        <v>5.9825660000000003</v>
      </c>
      <c r="V157" s="123">
        <f>SUM(V158:V172)</f>
        <v>19.77618842</v>
      </c>
      <c r="X157" s="124">
        <f>SUM(X158:X172)</f>
        <v>0</v>
      </c>
      <c r="AR157" s="118" t="s">
        <v>81</v>
      </c>
      <c r="AT157" s="125" t="s">
        <v>72</v>
      </c>
      <c r="AU157" s="125" t="s">
        <v>81</v>
      </c>
      <c r="AY157" s="118" t="s">
        <v>123</v>
      </c>
      <c r="BK157" s="126">
        <f>SUM(BK158:BK172)</f>
        <v>0</v>
      </c>
    </row>
    <row r="158" spans="2:65" s="1" customFormat="1" ht="33" customHeight="1">
      <c r="B158" s="129"/>
      <c r="C158" s="130" t="s">
        <v>205</v>
      </c>
      <c r="D158" s="130" t="s">
        <v>127</v>
      </c>
      <c r="E158" s="131" t="s">
        <v>206</v>
      </c>
      <c r="F158" s="132" t="s">
        <v>207</v>
      </c>
      <c r="G158" s="133" t="s">
        <v>171</v>
      </c>
      <c r="H158" s="134">
        <v>0.5</v>
      </c>
      <c r="I158" s="135">
        <v>0</v>
      </c>
      <c r="J158" s="135">
        <v>0</v>
      </c>
      <c r="K158" s="135">
        <f>ROUND(P158*H158,2)</f>
        <v>0</v>
      </c>
      <c r="L158" s="132" t="s">
        <v>130</v>
      </c>
      <c r="M158" s="27"/>
      <c r="N158" s="136" t="s">
        <v>1</v>
      </c>
      <c r="O158" s="137" t="s">
        <v>36</v>
      </c>
      <c r="P158" s="138">
        <f>I158+J158</f>
        <v>0</v>
      </c>
      <c r="Q158" s="138">
        <f>ROUND(I158*H158,2)</f>
        <v>0</v>
      </c>
      <c r="R158" s="138">
        <f>ROUND(J158*H158,2)</f>
        <v>0</v>
      </c>
      <c r="S158" s="139">
        <v>0.629</v>
      </c>
      <c r="T158" s="139">
        <f>S158*H158</f>
        <v>0.3145</v>
      </c>
      <c r="U158" s="139">
        <v>2.5018699999999998</v>
      </c>
      <c r="V158" s="139">
        <f>U158*H158</f>
        <v>1.2509349999999999</v>
      </c>
      <c r="W158" s="139">
        <v>0</v>
      </c>
      <c r="X158" s="140">
        <f>W158*H158</f>
        <v>0</v>
      </c>
      <c r="AR158" s="141" t="s">
        <v>126</v>
      </c>
      <c r="AT158" s="141" t="s">
        <v>127</v>
      </c>
      <c r="AU158" s="141" t="s">
        <v>83</v>
      </c>
      <c r="AY158" s="15" t="s">
        <v>123</v>
      </c>
      <c r="BE158" s="142">
        <f>IF(O158="základní",K158,0)</f>
        <v>0</v>
      </c>
      <c r="BF158" s="142">
        <f>IF(O158="snížená",K158,0)</f>
        <v>0</v>
      </c>
      <c r="BG158" s="142">
        <f>IF(O158="zákl. přenesená",K158,0)</f>
        <v>0</v>
      </c>
      <c r="BH158" s="142">
        <f>IF(O158="sníž. přenesená",K158,0)</f>
        <v>0</v>
      </c>
      <c r="BI158" s="142">
        <f>IF(O158="nulová",K158,0)</f>
        <v>0</v>
      </c>
      <c r="BJ158" s="15" t="s">
        <v>81</v>
      </c>
      <c r="BK158" s="142">
        <f>ROUND(P158*H158,2)</f>
        <v>0</v>
      </c>
      <c r="BL158" s="15" t="s">
        <v>126</v>
      </c>
      <c r="BM158" s="141" t="s">
        <v>208</v>
      </c>
    </row>
    <row r="159" spans="2:65" s="12" customFormat="1">
      <c r="B159" s="148"/>
      <c r="D159" s="149" t="s">
        <v>166</v>
      </c>
      <c r="E159" s="150" t="s">
        <v>1</v>
      </c>
      <c r="F159" s="151" t="s">
        <v>209</v>
      </c>
      <c r="H159" s="152">
        <v>0.5</v>
      </c>
      <c r="M159" s="148"/>
      <c r="N159" s="153"/>
      <c r="X159" s="154"/>
      <c r="AT159" s="150" t="s">
        <v>166</v>
      </c>
      <c r="AU159" s="150" t="s">
        <v>83</v>
      </c>
      <c r="AV159" s="12" t="s">
        <v>83</v>
      </c>
      <c r="AW159" s="12" t="s">
        <v>4</v>
      </c>
      <c r="AX159" s="12" t="s">
        <v>73</v>
      </c>
      <c r="AY159" s="150" t="s">
        <v>123</v>
      </c>
    </row>
    <row r="160" spans="2:65" s="13" customFormat="1">
      <c r="B160" s="155"/>
      <c r="D160" s="149" t="s">
        <v>166</v>
      </c>
      <c r="E160" s="156" t="s">
        <v>1</v>
      </c>
      <c r="F160" s="157" t="s">
        <v>168</v>
      </c>
      <c r="H160" s="158">
        <v>0.5</v>
      </c>
      <c r="M160" s="155"/>
      <c r="N160" s="159"/>
      <c r="X160" s="160"/>
      <c r="AT160" s="156" t="s">
        <v>166</v>
      </c>
      <c r="AU160" s="156" t="s">
        <v>83</v>
      </c>
      <c r="AV160" s="13" t="s">
        <v>126</v>
      </c>
      <c r="AW160" s="13" t="s">
        <v>4</v>
      </c>
      <c r="AX160" s="13" t="s">
        <v>81</v>
      </c>
      <c r="AY160" s="156" t="s">
        <v>123</v>
      </c>
    </row>
    <row r="161" spans="2:65" s="1" customFormat="1" ht="24.2" customHeight="1">
      <c r="B161" s="129"/>
      <c r="C161" s="130" t="s">
        <v>210</v>
      </c>
      <c r="D161" s="130" t="s">
        <v>127</v>
      </c>
      <c r="E161" s="131" t="s">
        <v>211</v>
      </c>
      <c r="F161" s="132" t="s">
        <v>212</v>
      </c>
      <c r="G161" s="133" t="s">
        <v>164</v>
      </c>
      <c r="H161" s="134">
        <v>2.04</v>
      </c>
      <c r="I161" s="135">
        <v>0</v>
      </c>
      <c r="J161" s="135">
        <v>0</v>
      </c>
      <c r="K161" s="135">
        <f>ROUND(P161*H161,2)</f>
        <v>0</v>
      </c>
      <c r="L161" s="132" t="s">
        <v>130</v>
      </c>
      <c r="M161" s="27"/>
      <c r="N161" s="136" t="s">
        <v>1</v>
      </c>
      <c r="O161" s="137" t="s">
        <v>36</v>
      </c>
      <c r="P161" s="138">
        <f>I161+J161</f>
        <v>0</v>
      </c>
      <c r="Q161" s="138">
        <f>ROUND(I161*H161,2)</f>
        <v>0</v>
      </c>
      <c r="R161" s="138">
        <f>ROUND(J161*H161,2)</f>
        <v>0</v>
      </c>
      <c r="S161" s="139">
        <v>0.3</v>
      </c>
      <c r="T161" s="139">
        <f>S161*H161</f>
        <v>0.61199999999999999</v>
      </c>
      <c r="U161" s="139">
        <v>2.47E-3</v>
      </c>
      <c r="V161" s="139">
        <f>U161*H161</f>
        <v>5.0388000000000004E-3</v>
      </c>
      <c r="W161" s="139">
        <v>0</v>
      </c>
      <c r="X161" s="140">
        <f>W161*H161</f>
        <v>0</v>
      </c>
      <c r="AR161" s="141" t="s">
        <v>126</v>
      </c>
      <c r="AT161" s="141" t="s">
        <v>127</v>
      </c>
      <c r="AU161" s="141" t="s">
        <v>83</v>
      </c>
      <c r="AY161" s="15" t="s">
        <v>123</v>
      </c>
      <c r="BE161" s="142">
        <f>IF(O161="základní",K161,0)</f>
        <v>0</v>
      </c>
      <c r="BF161" s="142">
        <f>IF(O161="snížená",K161,0)</f>
        <v>0</v>
      </c>
      <c r="BG161" s="142">
        <f>IF(O161="zákl. přenesená",K161,0)</f>
        <v>0</v>
      </c>
      <c r="BH161" s="142">
        <f>IF(O161="sníž. přenesená",K161,0)</f>
        <v>0</v>
      </c>
      <c r="BI161" s="142">
        <f>IF(O161="nulová",K161,0)</f>
        <v>0</v>
      </c>
      <c r="BJ161" s="15" t="s">
        <v>81</v>
      </c>
      <c r="BK161" s="142">
        <f>ROUND(P161*H161,2)</f>
        <v>0</v>
      </c>
      <c r="BL161" s="15" t="s">
        <v>126</v>
      </c>
      <c r="BM161" s="141" t="s">
        <v>213</v>
      </c>
    </row>
    <row r="162" spans="2:65" s="12" customFormat="1">
      <c r="B162" s="148"/>
      <c r="D162" s="149" t="s">
        <v>166</v>
      </c>
      <c r="E162" s="150" t="s">
        <v>1</v>
      </c>
      <c r="F162" s="151" t="s">
        <v>214</v>
      </c>
      <c r="H162" s="152">
        <v>2.04</v>
      </c>
      <c r="M162" s="148"/>
      <c r="N162" s="153"/>
      <c r="X162" s="154"/>
      <c r="AT162" s="150" t="s">
        <v>166</v>
      </c>
      <c r="AU162" s="150" t="s">
        <v>83</v>
      </c>
      <c r="AV162" s="12" t="s">
        <v>83</v>
      </c>
      <c r="AW162" s="12" t="s">
        <v>4</v>
      </c>
      <c r="AX162" s="12" t="s">
        <v>73</v>
      </c>
      <c r="AY162" s="150" t="s">
        <v>123</v>
      </c>
    </row>
    <row r="163" spans="2:65" s="13" customFormat="1">
      <c r="B163" s="155"/>
      <c r="D163" s="149" t="s">
        <v>166</v>
      </c>
      <c r="E163" s="156" t="s">
        <v>1</v>
      </c>
      <c r="F163" s="157" t="s">
        <v>168</v>
      </c>
      <c r="H163" s="158">
        <v>2.04</v>
      </c>
      <c r="M163" s="155"/>
      <c r="N163" s="159"/>
      <c r="X163" s="160"/>
      <c r="AT163" s="156" t="s">
        <v>166</v>
      </c>
      <c r="AU163" s="156" t="s">
        <v>83</v>
      </c>
      <c r="AV163" s="13" t="s">
        <v>126</v>
      </c>
      <c r="AW163" s="13" t="s">
        <v>4</v>
      </c>
      <c r="AX163" s="13" t="s">
        <v>81</v>
      </c>
      <c r="AY163" s="156" t="s">
        <v>123</v>
      </c>
    </row>
    <row r="164" spans="2:65" s="1" customFormat="1" ht="24.2" customHeight="1">
      <c r="B164" s="129"/>
      <c r="C164" s="130" t="s">
        <v>215</v>
      </c>
      <c r="D164" s="130" t="s">
        <v>127</v>
      </c>
      <c r="E164" s="131" t="s">
        <v>216</v>
      </c>
      <c r="F164" s="132" t="s">
        <v>217</v>
      </c>
      <c r="G164" s="133" t="s">
        <v>164</v>
      </c>
      <c r="H164" s="134">
        <v>2.04</v>
      </c>
      <c r="I164" s="135">
        <v>0</v>
      </c>
      <c r="J164" s="135">
        <v>0</v>
      </c>
      <c r="K164" s="135">
        <f>ROUND(P164*H164,2)</f>
        <v>0</v>
      </c>
      <c r="L164" s="132" t="s">
        <v>130</v>
      </c>
      <c r="M164" s="27"/>
      <c r="N164" s="136" t="s">
        <v>1</v>
      </c>
      <c r="O164" s="137" t="s">
        <v>36</v>
      </c>
      <c r="P164" s="138">
        <f>I164+J164</f>
        <v>0</v>
      </c>
      <c r="Q164" s="138">
        <f>ROUND(I164*H164,2)</f>
        <v>0</v>
      </c>
      <c r="R164" s="138">
        <f>ROUND(J164*H164,2)</f>
        <v>0</v>
      </c>
      <c r="S164" s="139">
        <v>0.152</v>
      </c>
      <c r="T164" s="139">
        <f>S164*H164</f>
        <v>0.31008000000000002</v>
      </c>
      <c r="U164" s="139">
        <v>0</v>
      </c>
      <c r="V164" s="139">
        <f>U164*H164</f>
        <v>0</v>
      </c>
      <c r="W164" s="139">
        <v>0</v>
      </c>
      <c r="X164" s="140">
        <f>W164*H164</f>
        <v>0</v>
      </c>
      <c r="AR164" s="141" t="s">
        <v>126</v>
      </c>
      <c r="AT164" s="141" t="s">
        <v>127</v>
      </c>
      <c r="AU164" s="141" t="s">
        <v>83</v>
      </c>
      <c r="AY164" s="15" t="s">
        <v>123</v>
      </c>
      <c r="BE164" s="142">
        <f>IF(O164="základní",K164,0)</f>
        <v>0</v>
      </c>
      <c r="BF164" s="142">
        <f>IF(O164="snížená",K164,0)</f>
        <v>0</v>
      </c>
      <c r="BG164" s="142">
        <f>IF(O164="zákl. přenesená",K164,0)</f>
        <v>0</v>
      </c>
      <c r="BH164" s="142">
        <f>IF(O164="sníž. přenesená",K164,0)</f>
        <v>0</v>
      </c>
      <c r="BI164" s="142">
        <f>IF(O164="nulová",K164,0)</f>
        <v>0</v>
      </c>
      <c r="BJ164" s="15" t="s">
        <v>81</v>
      </c>
      <c r="BK164" s="142">
        <f>ROUND(P164*H164,2)</f>
        <v>0</v>
      </c>
      <c r="BL164" s="15" t="s">
        <v>126</v>
      </c>
      <c r="BM164" s="141" t="s">
        <v>218</v>
      </c>
    </row>
    <row r="165" spans="2:65" s="12" customFormat="1">
      <c r="B165" s="148"/>
      <c r="D165" s="149" t="s">
        <v>166</v>
      </c>
      <c r="E165" s="150" t="s">
        <v>1</v>
      </c>
      <c r="F165" s="151" t="s">
        <v>214</v>
      </c>
      <c r="H165" s="152">
        <v>2.04</v>
      </c>
      <c r="M165" s="148"/>
      <c r="N165" s="153"/>
      <c r="X165" s="154"/>
      <c r="AT165" s="150" t="s">
        <v>166</v>
      </c>
      <c r="AU165" s="150" t="s">
        <v>83</v>
      </c>
      <c r="AV165" s="12" t="s">
        <v>83</v>
      </c>
      <c r="AW165" s="12" t="s">
        <v>4</v>
      </c>
      <c r="AX165" s="12" t="s">
        <v>73</v>
      </c>
      <c r="AY165" s="150" t="s">
        <v>123</v>
      </c>
    </row>
    <row r="166" spans="2:65" s="13" customFormat="1">
      <c r="B166" s="155"/>
      <c r="D166" s="149" t="s">
        <v>166</v>
      </c>
      <c r="E166" s="156" t="s">
        <v>1</v>
      </c>
      <c r="F166" s="157" t="s">
        <v>168</v>
      </c>
      <c r="H166" s="158">
        <v>2.04</v>
      </c>
      <c r="M166" s="155"/>
      <c r="N166" s="159"/>
      <c r="X166" s="160"/>
      <c r="AT166" s="156" t="s">
        <v>166</v>
      </c>
      <c r="AU166" s="156" t="s">
        <v>83</v>
      </c>
      <c r="AV166" s="13" t="s">
        <v>126</v>
      </c>
      <c r="AW166" s="13" t="s">
        <v>4</v>
      </c>
      <c r="AX166" s="13" t="s">
        <v>81</v>
      </c>
      <c r="AY166" s="156" t="s">
        <v>123</v>
      </c>
    </row>
    <row r="167" spans="2:65" s="1" customFormat="1" ht="24.2" customHeight="1">
      <c r="B167" s="129"/>
      <c r="C167" s="130" t="s">
        <v>219</v>
      </c>
      <c r="D167" s="130" t="s">
        <v>127</v>
      </c>
      <c r="E167" s="131" t="s">
        <v>220</v>
      </c>
      <c r="F167" s="132" t="s">
        <v>221</v>
      </c>
      <c r="G167" s="133" t="s">
        <v>193</v>
      </c>
      <c r="H167" s="134">
        <v>6.0000000000000001E-3</v>
      </c>
      <c r="I167" s="135">
        <v>0</v>
      </c>
      <c r="J167" s="135">
        <v>0</v>
      </c>
      <c r="K167" s="135">
        <f>ROUND(P167*H167,2)</f>
        <v>0</v>
      </c>
      <c r="L167" s="132" t="s">
        <v>130</v>
      </c>
      <c r="M167" s="27"/>
      <c r="N167" s="136" t="s">
        <v>1</v>
      </c>
      <c r="O167" s="137" t="s">
        <v>36</v>
      </c>
      <c r="P167" s="138">
        <f>I167+J167</f>
        <v>0</v>
      </c>
      <c r="Q167" s="138">
        <f>ROUND(I167*H167,2)</f>
        <v>0</v>
      </c>
      <c r="R167" s="138">
        <f>ROUND(J167*H167,2)</f>
        <v>0</v>
      </c>
      <c r="S167" s="139">
        <v>15.231</v>
      </c>
      <c r="T167" s="139">
        <f>S167*H167</f>
        <v>9.1385999999999995E-2</v>
      </c>
      <c r="U167" s="139">
        <v>1.06277</v>
      </c>
      <c r="V167" s="139">
        <f>U167*H167</f>
        <v>6.3766200000000004E-3</v>
      </c>
      <c r="W167" s="139">
        <v>0</v>
      </c>
      <c r="X167" s="140">
        <f>W167*H167</f>
        <v>0</v>
      </c>
      <c r="AR167" s="141" t="s">
        <v>126</v>
      </c>
      <c r="AT167" s="141" t="s">
        <v>127</v>
      </c>
      <c r="AU167" s="141" t="s">
        <v>83</v>
      </c>
      <c r="AY167" s="15" t="s">
        <v>123</v>
      </c>
      <c r="BE167" s="142">
        <f>IF(O167="základní",K167,0)</f>
        <v>0</v>
      </c>
      <c r="BF167" s="142">
        <f>IF(O167="snížená",K167,0)</f>
        <v>0</v>
      </c>
      <c r="BG167" s="142">
        <f>IF(O167="zákl. přenesená",K167,0)</f>
        <v>0</v>
      </c>
      <c r="BH167" s="142">
        <f>IF(O167="sníž. přenesená",K167,0)</f>
        <v>0</v>
      </c>
      <c r="BI167" s="142">
        <f>IF(O167="nulová",K167,0)</f>
        <v>0</v>
      </c>
      <c r="BJ167" s="15" t="s">
        <v>81</v>
      </c>
      <c r="BK167" s="142">
        <f>ROUND(P167*H167,2)</f>
        <v>0</v>
      </c>
      <c r="BL167" s="15" t="s">
        <v>126</v>
      </c>
      <c r="BM167" s="141" t="s">
        <v>222</v>
      </c>
    </row>
    <row r="168" spans="2:65" s="12" customFormat="1">
      <c r="B168" s="148"/>
      <c r="D168" s="149" t="s">
        <v>166</v>
      </c>
      <c r="E168" s="150" t="s">
        <v>1</v>
      </c>
      <c r="F168" s="151" t="s">
        <v>223</v>
      </c>
      <c r="H168" s="152">
        <v>6.0000000000000001E-3</v>
      </c>
      <c r="M168" s="148"/>
      <c r="N168" s="153"/>
      <c r="X168" s="154"/>
      <c r="AT168" s="150" t="s">
        <v>166</v>
      </c>
      <c r="AU168" s="150" t="s">
        <v>83</v>
      </c>
      <c r="AV168" s="12" t="s">
        <v>83</v>
      </c>
      <c r="AW168" s="12" t="s">
        <v>4</v>
      </c>
      <c r="AX168" s="12" t="s">
        <v>73</v>
      </c>
      <c r="AY168" s="150" t="s">
        <v>123</v>
      </c>
    </row>
    <row r="169" spans="2:65" s="13" customFormat="1">
      <c r="B169" s="155"/>
      <c r="D169" s="149" t="s">
        <v>166</v>
      </c>
      <c r="E169" s="156" t="s">
        <v>1</v>
      </c>
      <c r="F169" s="157" t="s">
        <v>168</v>
      </c>
      <c r="H169" s="158">
        <v>6.0000000000000001E-3</v>
      </c>
      <c r="M169" s="155"/>
      <c r="N169" s="159"/>
      <c r="X169" s="160"/>
      <c r="AT169" s="156" t="s">
        <v>166</v>
      </c>
      <c r="AU169" s="156" t="s">
        <v>83</v>
      </c>
      <c r="AV169" s="13" t="s">
        <v>126</v>
      </c>
      <c r="AW169" s="13" t="s">
        <v>4</v>
      </c>
      <c r="AX169" s="13" t="s">
        <v>81</v>
      </c>
      <c r="AY169" s="156" t="s">
        <v>123</v>
      </c>
    </row>
    <row r="170" spans="2:65" s="1" customFormat="1" ht="33" customHeight="1">
      <c r="B170" s="129"/>
      <c r="C170" s="130" t="s">
        <v>224</v>
      </c>
      <c r="D170" s="130" t="s">
        <v>127</v>
      </c>
      <c r="E170" s="131" t="s">
        <v>225</v>
      </c>
      <c r="F170" s="132" t="s">
        <v>226</v>
      </c>
      <c r="G170" s="133" t="s">
        <v>171</v>
      </c>
      <c r="H170" s="134">
        <v>7.4</v>
      </c>
      <c r="I170" s="135">
        <v>0</v>
      </c>
      <c r="J170" s="135">
        <v>0</v>
      </c>
      <c r="K170" s="135">
        <f>ROUND(P170*H170,2)</f>
        <v>0</v>
      </c>
      <c r="L170" s="132" t="s">
        <v>130</v>
      </c>
      <c r="M170" s="27"/>
      <c r="N170" s="136" t="s">
        <v>1</v>
      </c>
      <c r="O170" s="137" t="s">
        <v>36</v>
      </c>
      <c r="P170" s="138">
        <f>I170+J170</f>
        <v>0</v>
      </c>
      <c r="Q170" s="138">
        <f>ROUND(I170*H170,2)</f>
        <v>0</v>
      </c>
      <c r="R170" s="138">
        <f>ROUND(J170*H170,2)</f>
        <v>0</v>
      </c>
      <c r="S170" s="139">
        <v>0.629</v>
      </c>
      <c r="T170" s="139">
        <f>S170*H170</f>
        <v>4.6546000000000003</v>
      </c>
      <c r="U170" s="139">
        <v>2.5018699999999998</v>
      </c>
      <c r="V170" s="139">
        <f>U170*H170</f>
        <v>18.513838</v>
      </c>
      <c r="W170" s="139">
        <v>0</v>
      </c>
      <c r="X170" s="140">
        <f>W170*H170</f>
        <v>0</v>
      </c>
      <c r="AR170" s="141" t="s">
        <v>126</v>
      </c>
      <c r="AT170" s="141" t="s">
        <v>127</v>
      </c>
      <c r="AU170" s="141" t="s">
        <v>83</v>
      </c>
      <c r="AY170" s="15" t="s">
        <v>123</v>
      </c>
      <c r="BE170" s="142">
        <f>IF(O170="základní",K170,0)</f>
        <v>0</v>
      </c>
      <c r="BF170" s="142">
        <f>IF(O170="snížená",K170,0)</f>
        <v>0</v>
      </c>
      <c r="BG170" s="142">
        <f>IF(O170="zákl. přenesená",K170,0)</f>
        <v>0</v>
      </c>
      <c r="BH170" s="142">
        <f>IF(O170="sníž. přenesená",K170,0)</f>
        <v>0</v>
      </c>
      <c r="BI170" s="142">
        <f>IF(O170="nulová",K170,0)</f>
        <v>0</v>
      </c>
      <c r="BJ170" s="15" t="s">
        <v>81</v>
      </c>
      <c r="BK170" s="142">
        <f>ROUND(P170*H170,2)</f>
        <v>0</v>
      </c>
      <c r="BL170" s="15" t="s">
        <v>126</v>
      </c>
      <c r="BM170" s="141" t="s">
        <v>227</v>
      </c>
    </row>
    <row r="171" spans="2:65" s="12" customFormat="1">
      <c r="B171" s="148"/>
      <c r="D171" s="149" t="s">
        <v>166</v>
      </c>
      <c r="E171" s="150" t="s">
        <v>1</v>
      </c>
      <c r="F171" s="151" t="s">
        <v>177</v>
      </c>
      <c r="H171" s="152">
        <v>7.4</v>
      </c>
      <c r="M171" s="148"/>
      <c r="N171" s="153"/>
      <c r="X171" s="154"/>
      <c r="AT171" s="150" t="s">
        <v>166</v>
      </c>
      <c r="AU171" s="150" t="s">
        <v>83</v>
      </c>
      <c r="AV171" s="12" t="s">
        <v>83</v>
      </c>
      <c r="AW171" s="12" t="s">
        <v>4</v>
      </c>
      <c r="AX171" s="12" t="s">
        <v>73</v>
      </c>
      <c r="AY171" s="150" t="s">
        <v>123</v>
      </c>
    </row>
    <row r="172" spans="2:65" s="13" customFormat="1">
      <c r="B172" s="155"/>
      <c r="D172" s="149" t="s">
        <v>166</v>
      </c>
      <c r="E172" s="156" t="s">
        <v>1</v>
      </c>
      <c r="F172" s="157" t="s">
        <v>168</v>
      </c>
      <c r="H172" s="158">
        <v>7.4</v>
      </c>
      <c r="M172" s="155"/>
      <c r="N172" s="159"/>
      <c r="X172" s="160"/>
      <c r="AT172" s="156" t="s">
        <v>166</v>
      </c>
      <c r="AU172" s="156" t="s">
        <v>83</v>
      </c>
      <c r="AV172" s="13" t="s">
        <v>126</v>
      </c>
      <c r="AW172" s="13" t="s">
        <v>4</v>
      </c>
      <c r="AX172" s="13" t="s">
        <v>81</v>
      </c>
      <c r="AY172" s="156" t="s">
        <v>123</v>
      </c>
    </row>
    <row r="173" spans="2:65" s="11" customFormat="1" ht="22.9" customHeight="1">
      <c r="B173" s="117"/>
      <c r="D173" s="118" t="s">
        <v>72</v>
      </c>
      <c r="E173" s="127" t="s">
        <v>135</v>
      </c>
      <c r="F173" s="127" t="s">
        <v>228</v>
      </c>
      <c r="K173" s="128">
        <f>BK173</f>
        <v>0</v>
      </c>
      <c r="M173" s="117"/>
      <c r="N173" s="121"/>
      <c r="Q173" s="122">
        <f>SUM(Q174:Q188)</f>
        <v>0</v>
      </c>
      <c r="R173" s="122">
        <f>SUM(R174:R188)</f>
        <v>0</v>
      </c>
      <c r="T173" s="123">
        <f>SUM(T174:T188)</f>
        <v>98.868262000000016</v>
      </c>
      <c r="V173" s="123">
        <f>SUM(V174:V188)</f>
        <v>35.580461339999999</v>
      </c>
      <c r="X173" s="124">
        <f>SUM(X174:X188)</f>
        <v>0</v>
      </c>
      <c r="AR173" s="118" t="s">
        <v>81</v>
      </c>
      <c r="AT173" s="125" t="s">
        <v>72</v>
      </c>
      <c r="AU173" s="125" t="s">
        <v>81</v>
      </c>
      <c r="AY173" s="118" t="s">
        <v>123</v>
      </c>
      <c r="BK173" s="126">
        <f>SUM(BK174:BK188)</f>
        <v>0</v>
      </c>
    </row>
    <row r="174" spans="2:65" s="1" customFormat="1" ht="44.25" customHeight="1">
      <c r="B174" s="129"/>
      <c r="C174" s="130">
        <v>14</v>
      </c>
      <c r="D174" s="130" t="s">
        <v>127</v>
      </c>
      <c r="E174" s="131" t="s">
        <v>229</v>
      </c>
      <c r="F174" s="132" t="s">
        <v>230</v>
      </c>
      <c r="G174" s="133" t="s">
        <v>164</v>
      </c>
      <c r="H174" s="134">
        <v>4</v>
      </c>
      <c r="I174" s="135">
        <v>0</v>
      </c>
      <c r="J174" s="135">
        <v>0</v>
      </c>
      <c r="K174" s="135">
        <f>ROUND(P174*H174,2)</f>
        <v>0</v>
      </c>
      <c r="L174" s="132" t="s">
        <v>130</v>
      </c>
      <c r="M174" s="27"/>
      <c r="N174" s="136" t="s">
        <v>1</v>
      </c>
      <c r="O174" s="137" t="s">
        <v>36</v>
      </c>
      <c r="P174" s="138">
        <f>I174+J174</f>
        <v>0</v>
      </c>
      <c r="Q174" s="138">
        <f>ROUND(I174*H174,2)</f>
        <v>0</v>
      </c>
      <c r="R174" s="138">
        <f>ROUND(J174*H174,2)</f>
        <v>0</v>
      </c>
      <c r="S174" s="139">
        <v>0.90400000000000003</v>
      </c>
      <c r="T174" s="139">
        <f>S174*H174</f>
        <v>3.6160000000000001</v>
      </c>
      <c r="U174" s="139">
        <v>0.54959999999999998</v>
      </c>
      <c r="V174" s="139">
        <f>U174*H174</f>
        <v>2.1983999999999999</v>
      </c>
      <c r="W174" s="139">
        <v>0</v>
      </c>
      <c r="X174" s="140">
        <f>W174*H174</f>
        <v>0</v>
      </c>
      <c r="AR174" s="141" t="s">
        <v>126</v>
      </c>
      <c r="AT174" s="141" t="s">
        <v>127</v>
      </c>
      <c r="AU174" s="141" t="s">
        <v>83</v>
      </c>
      <c r="AY174" s="15" t="s">
        <v>123</v>
      </c>
      <c r="BE174" s="142">
        <f>IF(O174="základní",K174,0)</f>
        <v>0</v>
      </c>
      <c r="BF174" s="142">
        <f>IF(O174="snížená",K174,0)</f>
        <v>0</v>
      </c>
      <c r="BG174" s="142">
        <f>IF(O174="zákl. přenesená",K174,0)</f>
        <v>0</v>
      </c>
      <c r="BH174" s="142">
        <f>IF(O174="sníž. přenesená",K174,0)</f>
        <v>0</v>
      </c>
      <c r="BI174" s="142">
        <f>IF(O174="nulová",K174,0)</f>
        <v>0</v>
      </c>
      <c r="BJ174" s="15" t="s">
        <v>81</v>
      </c>
      <c r="BK174" s="142">
        <f>ROUND(P174*H174,2)</f>
        <v>0</v>
      </c>
      <c r="BL174" s="15" t="s">
        <v>126</v>
      </c>
      <c r="BM174" s="141" t="s">
        <v>231</v>
      </c>
    </row>
    <row r="175" spans="2:65" s="12" customFormat="1">
      <c r="B175" s="148"/>
      <c r="D175" s="149" t="s">
        <v>166</v>
      </c>
      <c r="E175" s="150" t="s">
        <v>1</v>
      </c>
      <c r="F175" s="151" t="s">
        <v>126</v>
      </c>
      <c r="H175" s="152">
        <v>4</v>
      </c>
      <c r="M175" s="148"/>
      <c r="N175" s="153"/>
      <c r="X175" s="154"/>
      <c r="AT175" s="150" t="s">
        <v>166</v>
      </c>
      <c r="AU175" s="150" t="s">
        <v>83</v>
      </c>
      <c r="AV175" s="12" t="s">
        <v>83</v>
      </c>
      <c r="AW175" s="12" t="s">
        <v>4</v>
      </c>
      <c r="AX175" s="12" t="s">
        <v>73</v>
      </c>
      <c r="AY175" s="150" t="s">
        <v>123</v>
      </c>
    </row>
    <row r="176" spans="2:65" s="13" customFormat="1">
      <c r="B176" s="155"/>
      <c r="D176" s="149" t="s">
        <v>166</v>
      </c>
      <c r="E176" s="156" t="s">
        <v>1</v>
      </c>
      <c r="F176" s="157" t="s">
        <v>168</v>
      </c>
      <c r="H176" s="158">
        <v>4</v>
      </c>
      <c r="M176" s="155"/>
      <c r="N176" s="159"/>
      <c r="X176" s="160"/>
      <c r="AT176" s="156" t="s">
        <v>166</v>
      </c>
      <c r="AU176" s="156" t="s">
        <v>83</v>
      </c>
      <c r="AV176" s="13" t="s">
        <v>126</v>
      </c>
      <c r="AW176" s="13" t="s">
        <v>4</v>
      </c>
      <c r="AX176" s="13" t="s">
        <v>81</v>
      </c>
      <c r="AY176" s="156" t="s">
        <v>123</v>
      </c>
    </row>
    <row r="177" spans="2:65" s="1" customFormat="1" ht="37.9" customHeight="1">
      <c r="B177" s="129"/>
      <c r="C177" s="130">
        <v>15</v>
      </c>
      <c r="D177" s="130" t="s">
        <v>127</v>
      </c>
      <c r="E177" s="131" t="s">
        <v>232</v>
      </c>
      <c r="F177" s="132" t="s">
        <v>233</v>
      </c>
      <c r="G177" s="133" t="s">
        <v>164</v>
      </c>
      <c r="H177" s="134">
        <v>2.04</v>
      </c>
      <c r="I177" s="135">
        <v>0</v>
      </c>
      <c r="J177" s="135">
        <v>0</v>
      </c>
      <c r="K177" s="135">
        <f>ROUND(P177*H177,2)</f>
        <v>0</v>
      </c>
      <c r="L177" s="132" t="s">
        <v>130</v>
      </c>
      <c r="M177" s="27"/>
      <c r="N177" s="136" t="s">
        <v>1</v>
      </c>
      <c r="O177" s="137" t="s">
        <v>36</v>
      </c>
      <c r="P177" s="138">
        <f>I177+J177</f>
        <v>0</v>
      </c>
      <c r="Q177" s="138">
        <f>ROUND(I177*H177,2)</f>
        <v>0</v>
      </c>
      <c r="R177" s="138">
        <f>ROUND(J177*H177,2)</f>
        <v>0</v>
      </c>
      <c r="S177" s="139">
        <v>1.28</v>
      </c>
      <c r="T177" s="139">
        <f>S177*H177</f>
        <v>2.6112000000000002</v>
      </c>
      <c r="U177" s="139">
        <v>0.68271999999999999</v>
      </c>
      <c r="V177" s="139">
        <f>U177*H177</f>
        <v>1.3927488000000001</v>
      </c>
      <c r="W177" s="139">
        <v>0</v>
      </c>
      <c r="X177" s="140">
        <f>W177*H177</f>
        <v>0</v>
      </c>
      <c r="AR177" s="141" t="s">
        <v>126</v>
      </c>
      <c r="AT177" s="141" t="s">
        <v>127</v>
      </c>
      <c r="AU177" s="141" t="s">
        <v>83</v>
      </c>
      <c r="AY177" s="15" t="s">
        <v>123</v>
      </c>
      <c r="BE177" s="142">
        <f>IF(O177="základní",K177,0)</f>
        <v>0</v>
      </c>
      <c r="BF177" s="142">
        <f>IF(O177="snížená",K177,0)</f>
        <v>0</v>
      </c>
      <c r="BG177" s="142">
        <f>IF(O177="zákl. přenesená",K177,0)</f>
        <v>0</v>
      </c>
      <c r="BH177" s="142">
        <f>IF(O177="sníž. přenesená",K177,0)</f>
        <v>0</v>
      </c>
      <c r="BI177" s="142">
        <f>IF(O177="nulová",K177,0)</f>
        <v>0</v>
      </c>
      <c r="BJ177" s="15" t="s">
        <v>81</v>
      </c>
      <c r="BK177" s="142">
        <f>ROUND(P177*H177,2)</f>
        <v>0</v>
      </c>
      <c r="BL177" s="15" t="s">
        <v>126</v>
      </c>
      <c r="BM177" s="141" t="s">
        <v>234</v>
      </c>
    </row>
    <row r="178" spans="2:65" s="12" customFormat="1">
      <c r="B178" s="148"/>
      <c r="D178" s="149" t="s">
        <v>166</v>
      </c>
      <c r="E178" s="150" t="s">
        <v>1</v>
      </c>
      <c r="F178" s="151" t="s">
        <v>214</v>
      </c>
      <c r="H178" s="152">
        <v>2.04</v>
      </c>
      <c r="M178" s="148"/>
      <c r="N178" s="153"/>
      <c r="X178" s="154"/>
      <c r="AT178" s="150" t="s">
        <v>166</v>
      </c>
      <c r="AU178" s="150" t="s">
        <v>83</v>
      </c>
      <c r="AV178" s="12" t="s">
        <v>83</v>
      </c>
      <c r="AW178" s="12" t="s">
        <v>4</v>
      </c>
      <c r="AX178" s="12" t="s">
        <v>73</v>
      </c>
      <c r="AY178" s="150" t="s">
        <v>123</v>
      </c>
    </row>
    <row r="179" spans="2:65" s="13" customFormat="1">
      <c r="B179" s="155"/>
      <c r="D179" s="149" t="s">
        <v>166</v>
      </c>
      <c r="E179" s="156" t="s">
        <v>1</v>
      </c>
      <c r="F179" s="157" t="s">
        <v>168</v>
      </c>
      <c r="H179" s="158">
        <v>2.04</v>
      </c>
      <c r="M179" s="155"/>
      <c r="N179" s="159"/>
      <c r="X179" s="160"/>
      <c r="AT179" s="156" t="s">
        <v>166</v>
      </c>
      <c r="AU179" s="156" t="s">
        <v>83</v>
      </c>
      <c r="AV179" s="13" t="s">
        <v>126</v>
      </c>
      <c r="AW179" s="13" t="s">
        <v>4</v>
      </c>
      <c r="AX179" s="13" t="s">
        <v>81</v>
      </c>
      <c r="AY179" s="156" t="s">
        <v>123</v>
      </c>
    </row>
    <row r="180" spans="2:65" s="1" customFormat="1" ht="33" customHeight="1">
      <c r="B180" s="129"/>
      <c r="C180" s="130">
        <v>16</v>
      </c>
      <c r="D180" s="130" t="s">
        <v>127</v>
      </c>
      <c r="E180" s="131" t="s">
        <v>235</v>
      </c>
      <c r="F180" s="132" t="s">
        <v>236</v>
      </c>
      <c r="G180" s="133" t="s">
        <v>171</v>
      </c>
      <c r="H180" s="134">
        <v>7.39</v>
      </c>
      <c r="I180" s="135">
        <v>0</v>
      </c>
      <c r="J180" s="135">
        <v>0</v>
      </c>
      <c r="K180" s="135">
        <f>ROUND(P180*H180,2)</f>
        <v>0</v>
      </c>
      <c r="L180" s="132" t="s">
        <v>130</v>
      </c>
      <c r="M180" s="27"/>
      <c r="N180" s="136" t="s">
        <v>1</v>
      </c>
      <c r="O180" s="137" t="s">
        <v>36</v>
      </c>
      <c r="P180" s="138">
        <f>I180+J180</f>
        <v>0</v>
      </c>
      <c r="Q180" s="138">
        <f>ROUND(I180*H180,2)</f>
        <v>0</v>
      </c>
      <c r="R180" s="138">
        <f>ROUND(J180*H180,2)</f>
        <v>0</v>
      </c>
      <c r="S180" s="139">
        <v>1.2</v>
      </c>
      <c r="T180" s="139">
        <f>S180*H180</f>
        <v>8.8679999999999986</v>
      </c>
      <c r="U180" s="139">
        <v>2.3010199999999998</v>
      </c>
      <c r="V180" s="139">
        <f>U180*H180</f>
        <v>17.004537799999998</v>
      </c>
      <c r="W180" s="139">
        <v>0</v>
      </c>
      <c r="X180" s="140">
        <f>W180*H180</f>
        <v>0</v>
      </c>
      <c r="AR180" s="141" t="s">
        <v>126</v>
      </c>
      <c r="AT180" s="141" t="s">
        <v>127</v>
      </c>
      <c r="AU180" s="141" t="s">
        <v>83</v>
      </c>
      <c r="AY180" s="15" t="s">
        <v>123</v>
      </c>
      <c r="BE180" s="142">
        <f>IF(O180="základní",K180,0)</f>
        <v>0</v>
      </c>
      <c r="BF180" s="142">
        <f>IF(O180="snížená",K180,0)</f>
        <v>0</v>
      </c>
      <c r="BG180" s="142">
        <f>IF(O180="zákl. přenesená",K180,0)</f>
        <v>0</v>
      </c>
      <c r="BH180" s="142">
        <f>IF(O180="sníž. přenesená",K180,0)</f>
        <v>0</v>
      </c>
      <c r="BI180" s="142">
        <f>IF(O180="nulová",K180,0)</f>
        <v>0</v>
      </c>
      <c r="BJ180" s="15" t="s">
        <v>81</v>
      </c>
      <c r="BK180" s="142">
        <f>ROUND(P180*H180,2)</f>
        <v>0</v>
      </c>
      <c r="BL180" s="15" t="s">
        <v>126</v>
      </c>
      <c r="BM180" s="141" t="s">
        <v>237</v>
      </c>
    </row>
    <row r="181" spans="2:65" s="12" customFormat="1">
      <c r="B181" s="148"/>
      <c r="D181" s="149" t="s">
        <v>166</v>
      </c>
      <c r="E181" s="150" t="s">
        <v>1</v>
      </c>
      <c r="F181" s="151" t="s">
        <v>238</v>
      </c>
      <c r="H181" s="152">
        <v>7.39</v>
      </c>
      <c r="M181" s="148"/>
      <c r="N181" s="153"/>
      <c r="X181" s="154"/>
      <c r="AT181" s="150" t="s">
        <v>166</v>
      </c>
      <c r="AU181" s="150" t="s">
        <v>83</v>
      </c>
      <c r="AV181" s="12" t="s">
        <v>83</v>
      </c>
      <c r="AW181" s="12" t="s">
        <v>4</v>
      </c>
      <c r="AX181" s="12" t="s">
        <v>73</v>
      </c>
      <c r="AY181" s="150" t="s">
        <v>123</v>
      </c>
    </row>
    <row r="182" spans="2:65" s="13" customFormat="1">
      <c r="B182" s="155"/>
      <c r="D182" s="149" t="s">
        <v>166</v>
      </c>
      <c r="E182" s="156" t="s">
        <v>1</v>
      </c>
      <c r="F182" s="157" t="s">
        <v>168</v>
      </c>
      <c r="H182" s="158">
        <v>7.39</v>
      </c>
      <c r="M182" s="155"/>
      <c r="N182" s="159"/>
      <c r="X182" s="160"/>
      <c r="AT182" s="156" t="s">
        <v>166</v>
      </c>
      <c r="AU182" s="156" t="s">
        <v>83</v>
      </c>
      <c r="AV182" s="13" t="s">
        <v>126</v>
      </c>
      <c r="AW182" s="13" t="s">
        <v>4</v>
      </c>
      <c r="AX182" s="13" t="s">
        <v>81</v>
      </c>
      <c r="AY182" s="156" t="s">
        <v>123</v>
      </c>
    </row>
    <row r="183" spans="2:65" s="1" customFormat="1" ht="37.9" customHeight="1">
      <c r="B183" s="129"/>
      <c r="C183" s="130">
        <v>17</v>
      </c>
      <c r="D183" s="130" t="s">
        <v>127</v>
      </c>
      <c r="E183" s="131" t="s">
        <v>239</v>
      </c>
      <c r="F183" s="132" t="s">
        <v>240</v>
      </c>
      <c r="G183" s="133" t="s">
        <v>193</v>
      </c>
      <c r="H183" s="134">
        <v>0.122</v>
      </c>
      <c r="I183" s="135">
        <v>0</v>
      </c>
      <c r="J183" s="135">
        <v>0</v>
      </c>
      <c r="K183" s="135">
        <f>ROUND(P183*H183,2)</f>
        <v>0</v>
      </c>
      <c r="L183" s="132" t="s">
        <v>130</v>
      </c>
      <c r="M183" s="27"/>
      <c r="N183" s="136" t="s">
        <v>1</v>
      </c>
      <c r="O183" s="137" t="s">
        <v>36</v>
      </c>
      <c r="P183" s="138">
        <f>I183+J183</f>
        <v>0</v>
      </c>
      <c r="Q183" s="138">
        <f>ROUND(I183*H183,2)</f>
        <v>0</v>
      </c>
      <c r="R183" s="138">
        <f>ROUND(J183*H183,2)</f>
        <v>0</v>
      </c>
      <c r="S183" s="139">
        <v>15.231</v>
      </c>
      <c r="T183" s="139">
        <f>S183*H183</f>
        <v>1.858182</v>
      </c>
      <c r="U183" s="139">
        <v>1.06277</v>
      </c>
      <c r="V183" s="139">
        <f>U183*H183</f>
        <v>0.12965794</v>
      </c>
      <c r="W183" s="139">
        <v>0</v>
      </c>
      <c r="X183" s="140">
        <f>W183*H183</f>
        <v>0</v>
      </c>
      <c r="AR183" s="141" t="s">
        <v>126</v>
      </c>
      <c r="AT183" s="141" t="s">
        <v>127</v>
      </c>
      <c r="AU183" s="141" t="s">
        <v>83</v>
      </c>
      <c r="AY183" s="15" t="s">
        <v>123</v>
      </c>
      <c r="BE183" s="142">
        <f>IF(O183="základní",K183,0)</f>
        <v>0</v>
      </c>
      <c r="BF183" s="142">
        <f>IF(O183="snížená",K183,0)</f>
        <v>0</v>
      </c>
      <c r="BG183" s="142">
        <f>IF(O183="zákl. přenesená",K183,0)</f>
        <v>0</v>
      </c>
      <c r="BH183" s="142">
        <f>IF(O183="sníž. přenesená",K183,0)</f>
        <v>0</v>
      </c>
      <c r="BI183" s="142">
        <f>IF(O183="nulová",K183,0)</f>
        <v>0</v>
      </c>
      <c r="BJ183" s="15" t="s">
        <v>81</v>
      </c>
      <c r="BK183" s="142">
        <f>ROUND(P183*H183,2)</f>
        <v>0</v>
      </c>
      <c r="BL183" s="15" t="s">
        <v>126</v>
      </c>
      <c r="BM183" s="141" t="s">
        <v>241</v>
      </c>
    </row>
    <row r="184" spans="2:65" s="12" customFormat="1">
      <c r="B184" s="148"/>
      <c r="D184" s="149" t="s">
        <v>166</v>
      </c>
      <c r="E184" s="150" t="s">
        <v>1</v>
      </c>
      <c r="F184" s="151" t="s">
        <v>242</v>
      </c>
      <c r="H184" s="152">
        <v>0.122</v>
      </c>
      <c r="M184" s="148"/>
      <c r="N184" s="153"/>
      <c r="X184" s="154"/>
      <c r="AT184" s="150" t="s">
        <v>166</v>
      </c>
      <c r="AU184" s="150" t="s">
        <v>83</v>
      </c>
      <c r="AV184" s="12" t="s">
        <v>83</v>
      </c>
      <c r="AW184" s="12" t="s">
        <v>4</v>
      </c>
      <c r="AX184" s="12" t="s">
        <v>73</v>
      </c>
      <c r="AY184" s="150" t="s">
        <v>123</v>
      </c>
    </row>
    <row r="185" spans="2:65" s="13" customFormat="1">
      <c r="B185" s="155"/>
      <c r="D185" s="149" t="s">
        <v>166</v>
      </c>
      <c r="E185" s="156" t="s">
        <v>1</v>
      </c>
      <c r="F185" s="157" t="s">
        <v>168</v>
      </c>
      <c r="H185" s="158">
        <v>0.122</v>
      </c>
      <c r="M185" s="155"/>
      <c r="N185" s="159"/>
      <c r="X185" s="160"/>
      <c r="AT185" s="156" t="s">
        <v>166</v>
      </c>
      <c r="AU185" s="156" t="s">
        <v>83</v>
      </c>
      <c r="AV185" s="13" t="s">
        <v>126</v>
      </c>
      <c r="AW185" s="13" t="s">
        <v>4</v>
      </c>
      <c r="AX185" s="13" t="s">
        <v>81</v>
      </c>
      <c r="AY185" s="156" t="s">
        <v>123</v>
      </c>
    </row>
    <row r="186" spans="2:65" s="1" customFormat="1" ht="55.5" customHeight="1">
      <c r="B186" s="129"/>
      <c r="C186" s="130">
        <v>18</v>
      </c>
      <c r="D186" s="130" t="s">
        <v>127</v>
      </c>
      <c r="E186" s="131" t="s">
        <v>244</v>
      </c>
      <c r="F186" s="132" t="s">
        <v>245</v>
      </c>
      <c r="G186" s="133" t="s">
        <v>171</v>
      </c>
      <c r="H186" s="134">
        <v>5.12</v>
      </c>
      <c r="I186" s="135">
        <v>0</v>
      </c>
      <c r="J186" s="135">
        <v>0</v>
      </c>
      <c r="K186" s="135">
        <f>ROUND(P186*H186,2)</f>
        <v>0</v>
      </c>
      <c r="L186" s="132" t="s">
        <v>130</v>
      </c>
      <c r="M186" s="27"/>
      <c r="N186" s="136" t="s">
        <v>1</v>
      </c>
      <c r="O186" s="137" t="s">
        <v>36</v>
      </c>
      <c r="P186" s="138">
        <f>I186+J186</f>
        <v>0</v>
      </c>
      <c r="Q186" s="138">
        <f>ROUND(I186*H186,2)</f>
        <v>0</v>
      </c>
      <c r="R186" s="138">
        <f>ROUND(J186*H186,2)</f>
        <v>0</v>
      </c>
      <c r="S186" s="139">
        <v>15.999000000000001</v>
      </c>
      <c r="T186" s="139">
        <f>S186*H186</f>
        <v>81.914880000000011</v>
      </c>
      <c r="U186" s="139">
        <v>2.9013900000000001</v>
      </c>
      <c r="V186" s="139">
        <f>U186*H186</f>
        <v>14.855116800000001</v>
      </c>
      <c r="W186" s="139">
        <v>0</v>
      </c>
      <c r="X186" s="140">
        <f>W186*H186</f>
        <v>0</v>
      </c>
      <c r="AR186" s="141" t="s">
        <v>126</v>
      </c>
      <c r="AT186" s="141" t="s">
        <v>127</v>
      </c>
      <c r="AU186" s="141" t="s">
        <v>83</v>
      </c>
      <c r="AY186" s="15" t="s">
        <v>123</v>
      </c>
      <c r="BE186" s="142">
        <f>IF(O186="základní",K186,0)</f>
        <v>0</v>
      </c>
      <c r="BF186" s="142">
        <f>IF(O186="snížená",K186,0)</f>
        <v>0</v>
      </c>
      <c r="BG186" s="142">
        <f>IF(O186="zákl. přenesená",K186,0)</f>
        <v>0</v>
      </c>
      <c r="BH186" s="142">
        <f>IF(O186="sníž. přenesená",K186,0)</f>
        <v>0</v>
      </c>
      <c r="BI186" s="142">
        <f>IF(O186="nulová",K186,0)</f>
        <v>0</v>
      </c>
      <c r="BJ186" s="15" t="s">
        <v>81</v>
      </c>
      <c r="BK186" s="142">
        <f>ROUND(P186*H186,2)</f>
        <v>0</v>
      </c>
      <c r="BL186" s="15" t="s">
        <v>126</v>
      </c>
      <c r="BM186" s="141" t="s">
        <v>246</v>
      </c>
    </row>
    <row r="187" spans="2:65" s="12" customFormat="1">
      <c r="B187" s="148"/>
      <c r="D187" s="149" t="s">
        <v>166</v>
      </c>
      <c r="E187" s="150" t="s">
        <v>1</v>
      </c>
      <c r="F187" s="151" t="s">
        <v>247</v>
      </c>
      <c r="H187" s="152">
        <v>5.12</v>
      </c>
      <c r="M187" s="148"/>
      <c r="N187" s="153"/>
      <c r="X187" s="154"/>
      <c r="AT187" s="150" t="s">
        <v>166</v>
      </c>
      <c r="AU187" s="150" t="s">
        <v>83</v>
      </c>
      <c r="AV187" s="12" t="s">
        <v>83</v>
      </c>
      <c r="AW187" s="12" t="s">
        <v>4</v>
      </c>
      <c r="AX187" s="12" t="s">
        <v>73</v>
      </c>
      <c r="AY187" s="150" t="s">
        <v>123</v>
      </c>
    </row>
    <row r="188" spans="2:65" s="13" customFormat="1">
      <c r="B188" s="155"/>
      <c r="D188" s="149" t="s">
        <v>166</v>
      </c>
      <c r="E188" s="156" t="s">
        <v>1</v>
      </c>
      <c r="F188" s="157" t="s">
        <v>168</v>
      </c>
      <c r="H188" s="158">
        <v>5.12</v>
      </c>
      <c r="M188" s="155"/>
      <c r="N188" s="159"/>
      <c r="X188" s="160"/>
      <c r="AT188" s="156" t="s">
        <v>166</v>
      </c>
      <c r="AU188" s="156" t="s">
        <v>83</v>
      </c>
      <c r="AV188" s="13" t="s">
        <v>126</v>
      </c>
      <c r="AW188" s="13" t="s">
        <v>4</v>
      </c>
      <c r="AX188" s="13" t="s">
        <v>81</v>
      </c>
      <c r="AY188" s="156" t="s">
        <v>123</v>
      </c>
    </row>
    <row r="189" spans="2:65" s="11" customFormat="1" ht="22.9" customHeight="1">
      <c r="B189" s="117"/>
      <c r="D189" s="118" t="s">
        <v>72</v>
      </c>
      <c r="E189" s="127" t="s">
        <v>122</v>
      </c>
      <c r="F189" s="127" t="s">
        <v>248</v>
      </c>
      <c r="K189" s="128">
        <f>BK189</f>
        <v>0</v>
      </c>
      <c r="M189" s="117"/>
      <c r="N189" s="121"/>
      <c r="Q189" s="122">
        <f>SUM(Q190:Q192)</f>
        <v>0</v>
      </c>
      <c r="R189" s="122">
        <f>SUM(R190:R192)</f>
        <v>0</v>
      </c>
      <c r="T189" s="123">
        <f>SUM(T190:T192)</f>
        <v>3.36</v>
      </c>
      <c r="V189" s="123">
        <f>SUM(V190:V192)</f>
        <v>0</v>
      </c>
      <c r="X189" s="124">
        <f>SUM(X190:X192)</f>
        <v>0</v>
      </c>
      <c r="AR189" s="118" t="s">
        <v>81</v>
      </c>
      <c r="AT189" s="125" t="s">
        <v>72</v>
      </c>
      <c r="AU189" s="125" t="s">
        <v>81</v>
      </c>
      <c r="AY189" s="118" t="s">
        <v>123</v>
      </c>
      <c r="BK189" s="126">
        <f>SUM(BK190:BK192)</f>
        <v>0</v>
      </c>
    </row>
    <row r="190" spans="2:65" s="1" customFormat="1" ht="33" customHeight="1">
      <c r="B190" s="129"/>
      <c r="C190" s="130">
        <v>19</v>
      </c>
      <c r="D190" s="130" t="s">
        <v>127</v>
      </c>
      <c r="E190" s="131" t="s">
        <v>249</v>
      </c>
      <c r="F190" s="132" t="s">
        <v>250</v>
      </c>
      <c r="G190" s="133" t="s">
        <v>164</v>
      </c>
      <c r="H190" s="134">
        <v>140</v>
      </c>
      <c r="I190" s="135">
        <v>0</v>
      </c>
      <c r="J190" s="135">
        <v>0</v>
      </c>
      <c r="K190" s="135">
        <f>ROUND(P190*H190,2)</f>
        <v>0</v>
      </c>
      <c r="L190" s="132" t="s">
        <v>130</v>
      </c>
      <c r="M190" s="27"/>
      <c r="N190" s="136" t="s">
        <v>1</v>
      </c>
      <c r="O190" s="137" t="s">
        <v>36</v>
      </c>
      <c r="P190" s="138">
        <f>I190+J190</f>
        <v>0</v>
      </c>
      <c r="Q190" s="138">
        <f>ROUND(I190*H190,2)</f>
        <v>0</v>
      </c>
      <c r="R190" s="138">
        <f>ROUND(J190*H190,2)</f>
        <v>0</v>
      </c>
      <c r="S190" s="139">
        <v>2.4E-2</v>
      </c>
      <c r="T190" s="139">
        <f>S190*H190</f>
        <v>3.36</v>
      </c>
      <c r="U190" s="139">
        <v>0</v>
      </c>
      <c r="V190" s="139">
        <f>U190*H190</f>
        <v>0</v>
      </c>
      <c r="W190" s="139">
        <v>0</v>
      </c>
      <c r="X190" s="140">
        <f>W190*H190</f>
        <v>0</v>
      </c>
      <c r="AR190" s="141" t="s">
        <v>126</v>
      </c>
      <c r="AT190" s="141" t="s">
        <v>127</v>
      </c>
      <c r="AU190" s="141" t="s">
        <v>83</v>
      </c>
      <c r="AY190" s="15" t="s">
        <v>123</v>
      </c>
      <c r="BE190" s="142">
        <f>IF(O190="základní",K190,0)</f>
        <v>0</v>
      </c>
      <c r="BF190" s="142">
        <f>IF(O190="snížená",K190,0)</f>
        <v>0</v>
      </c>
      <c r="BG190" s="142">
        <f>IF(O190="zákl. přenesená",K190,0)</f>
        <v>0</v>
      </c>
      <c r="BH190" s="142">
        <f>IF(O190="sníž. přenesená",K190,0)</f>
        <v>0</v>
      </c>
      <c r="BI190" s="142">
        <f>IF(O190="nulová",K190,0)</f>
        <v>0</v>
      </c>
      <c r="BJ190" s="15" t="s">
        <v>81</v>
      </c>
      <c r="BK190" s="142">
        <f>ROUND(P190*H190,2)</f>
        <v>0</v>
      </c>
      <c r="BL190" s="15" t="s">
        <v>126</v>
      </c>
      <c r="BM190" s="141" t="s">
        <v>251</v>
      </c>
    </row>
    <row r="191" spans="2:65" s="12" customFormat="1">
      <c r="B191" s="148"/>
      <c r="D191" s="149" t="s">
        <v>166</v>
      </c>
      <c r="E191" s="150" t="s">
        <v>1</v>
      </c>
      <c r="F191" s="151" t="s">
        <v>167</v>
      </c>
      <c r="H191" s="152">
        <v>140</v>
      </c>
      <c r="M191" s="148"/>
      <c r="N191" s="153"/>
      <c r="X191" s="154"/>
      <c r="AT191" s="150" t="s">
        <v>166</v>
      </c>
      <c r="AU191" s="150" t="s">
        <v>83</v>
      </c>
      <c r="AV191" s="12" t="s">
        <v>83</v>
      </c>
      <c r="AW191" s="12" t="s">
        <v>4</v>
      </c>
      <c r="AX191" s="12" t="s">
        <v>73</v>
      </c>
      <c r="AY191" s="150" t="s">
        <v>123</v>
      </c>
    </row>
    <row r="192" spans="2:65" s="13" customFormat="1">
      <c r="B192" s="155"/>
      <c r="D192" s="149" t="s">
        <v>166</v>
      </c>
      <c r="E192" s="156" t="s">
        <v>1</v>
      </c>
      <c r="F192" s="157" t="s">
        <v>168</v>
      </c>
      <c r="H192" s="158">
        <v>140</v>
      </c>
      <c r="M192" s="155"/>
      <c r="N192" s="159"/>
      <c r="X192" s="160"/>
      <c r="AT192" s="156" t="s">
        <v>166</v>
      </c>
      <c r="AU192" s="156" t="s">
        <v>83</v>
      </c>
      <c r="AV192" s="13" t="s">
        <v>126</v>
      </c>
      <c r="AW192" s="13" t="s">
        <v>4</v>
      </c>
      <c r="AX192" s="13" t="s">
        <v>81</v>
      </c>
      <c r="AY192" s="156" t="s">
        <v>123</v>
      </c>
    </row>
    <row r="193" spans="2:65" s="11" customFormat="1" ht="22.9" customHeight="1">
      <c r="B193" s="117"/>
      <c r="D193" s="118" t="s">
        <v>72</v>
      </c>
      <c r="E193" s="127" t="s">
        <v>205</v>
      </c>
      <c r="F193" s="127" t="s">
        <v>252</v>
      </c>
      <c r="K193" s="128">
        <f>BK193</f>
        <v>0</v>
      </c>
      <c r="M193" s="117"/>
      <c r="N193" s="121"/>
      <c r="Q193" s="122">
        <f>SUM(Q194:Q195)</f>
        <v>0</v>
      </c>
      <c r="R193" s="122">
        <f>SUM(R194:R195)</f>
        <v>0</v>
      </c>
      <c r="T193" s="123">
        <f>SUM(T194:T195)</f>
        <v>11.200000000000001</v>
      </c>
      <c r="V193" s="123">
        <f>SUM(V194:V195)</f>
        <v>6.7199999999999996E-2</v>
      </c>
      <c r="X193" s="124">
        <f>SUM(X194:X195)</f>
        <v>0</v>
      </c>
      <c r="AR193" s="118" t="s">
        <v>81</v>
      </c>
      <c r="AT193" s="125" t="s">
        <v>72</v>
      </c>
      <c r="AU193" s="125" t="s">
        <v>81</v>
      </c>
      <c r="AY193" s="118" t="s">
        <v>123</v>
      </c>
      <c r="BK193" s="126">
        <f>SUM(BK194:BK195)</f>
        <v>0</v>
      </c>
    </row>
    <row r="194" spans="2:65" s="1" customFormat="1" ht="37.9" customHeight="1">
      <c r="B194" s="129"/>
      <c r="C194" s="130">
        <v>20</v>
      </c>
      <c r="D194" s="130" t="s">
        <v>127</v>
      </c>
      <c r="E194" s="131" t="s">
        <v>253</v>
      </c>
      <c r="F194" s="132" t="s">
        <v>254</v>
      </c>
      <c r="G194" s="133" t="s">
        <v>164</v>
      </c>
      <c r="H194" s="134">
        <v>140</v>
      </c>
      <c r="I194" s="135">
        <v>0</v>
      </c>
      <c r="J194" s="135">
        <v>0</v>
      </c>
      <c r="K194" s="135">
        <f>ROUND(P194*H194,2)</f>
        <v>0</v>
      </c>
      <c r="L194" s="132" t="s">
        <v>130</v>
      </c>
      <c r="M194" s="27"/>
      <c r="N194" s="136" t="s">
        <v>1</v>
      </c>
      <c r="O194" s="137" t="s">
        <v>36</v>
      </c>
      <c r="P194" s="138">
        <f>I194+J194</f>
        <v>0</v>
      </c>
      <c r="Q194" s="138">
        <f>ROUND(I194*H194,2)</f>
        <v>0</v>
      </c>
      <c r="R194" s="138">
        <f>ROUND(J194*H194,2)</f>
        <v>0</v>
      </c>
      <c r="S194" s="139">
        <v>0.08</v>
      </c>
      <c r="T194" s="139">
        <f>S194*H194</f>
        <v>11.200000000000001</v>
      </c>
      <c r="U194" s="139">
        <v>4.8000000000000001E-4</v>
      </c>
      <c r="V194" s="139">
        <f>U194*H194</f>
        <v>6.7199999999999996E-2</v>
      </c>
      <c r="W194" s="139">
        <v>0</v>
      </c>
      <c r="X194" s="140">
        <f>W194*H194</f>
        <v>0</v>
      </c>
      <c r="AR194" s="141" t="s">
        <v>126</v>
      </c>
      <c r="AT194" s="141" t="s">
        <v>127</v>
      </c>
      <c r="AU194" s="141" t="s">
        <v>83</v>
      </c>
      <c r="AY194" s="15" t="s">
        <v>123</v>
      </c>
      <c r="BE194" s="142">
        <f>IF(O194="základní",K194,0)</f>
        <v>0</v>
      </c>
      <c r="BF194" s="142">
        <f>IF(O194="snížená",K194,0)</f>
        <v>0</v>
      </c>
      <c r="BG194" s="142">
        <f>IF(O194="zákl. přenesená",K194,0)</f>
        <v>0</v>
      </c>
      <c r="BH194" s="142">
        <f>IF(O194="sníž. přenesená",K194,0)</f>
        <v>0</v>
      </c>
      <c r="BI194" s="142">
        <f>IF(O194="nulová",K194,0)</f>
        <v>0</v>
      </c>
      <c r="BJ194" s="15" t="s">
        <v>81</v>
      </c>
      <c r="BK194" s="142">
        <f>ROUND(P194*H194,2)</f>
        <v>0</v>
      </c>
      <c r="BL194" s="15" t="s">
        <v>126</v>
      </c>
      <c r="BM194" s="141" t="s">
        <v>255</v>
      </c>
    </row>
    <row r="195" spans="2:65" s="12" customFormat="1">
      <c r="B195" s="148"/>
      <c r="D195" s="149" t="s">
        <v>166</v>
      </c>
      <c r="E195" s="150" t="s">
        <v>1</v>
      </c>
      <c r="F195" s="151" t="s">
        <v>167</v>
      </c>
      <c r="H195" s="152">
        <v>140</v>
      </c>
      <c r="M195" s="148"/>
      <c r="N195" s="153"/>
      <c r="X195" s="154"/>
      <c r="AT195" s="150" t="s">
        <v>166</v>
      </c>
      <c r="AU195" s="150" t="s">
        <v>83</v>
      </c>
      <c r="AV195" s="12" t="s">
        <v>83</v>
      </c>
      <c r="AW195" s="12" t="s">
        <v>4</v>
      </c>
      <c r="AX195" s="12" t="s">
        <v>81</v>
      </c>
      <c r="AY195" s="150" t="s">
        <v>123</v>
      </c>
    </row>
    <row r="196" spans="2:65" s="11" customFormat="1" ht="22.9" customHeight="1">
      <c r="B196" s="117"/>
      <c r="D196" s="118" t="s">
        <v>72</v>
      </c>
      <c r="E196" s="127" t="s">
        <v>256</v>
      </c>
      <c r="F196" s="127" t="s">
        <v>257</v>
      </c>
      <c r="K196" s="128">
        <f>BK196</f>
        <v>0</v>
      </c>
      <c r="M196" s="117"/>
      <c r="N196" s="121"/>
      <c r="Q196" s="122">
        <f>SUM(Q197:Q200)</f>
        <v>0</v>
      </c>
      <c r="R196" s="122">
        <f>SUM(R197:R200)</f>
        <v>0</v>
      </c>
      <c r="T196" s="123">
        <f>SUM(T197:T200)</f>
        <v>4.2084000000000001</v>
      </c>
      <c r="V196" s="123">
        <f>SUM(V197:V200)</f>
        <v>0</v>
      </c>
      <c r="X196" s="124">
        <f>SUM(X197:X200)</f>
        <v>0</v>
      </c>
      <c r="AR196" s="118" t="s">
        <v>81</v>
      </c>
      <c r="AT196" s="125" t="s">
        <v>72</v>
      </c>
      <c r="AU196" s="125" t="s">
        <v>81</v>
      </c>
      <c r="AY196" s="118" t="s">
        <v>123</v>
      </c>
      <c r="BK196" s="126">
        <f>SUM(BK197:BK200)</f>
        <v>0</v>
      </c>
    </row>
    <row r="197" spans="2:65" s="1" customFormat="1" ht="33" customHeight="1">
      <c r="B197" s="129"/>
      <c r="C197" s="130">
        <v>21</v>
      </c>
      <c r="D197" s="130" t="s">
        <v>127</v>
      </c>
      <c r="E197" s="131" t="s">
        <v>258</v>
      </c>
      <c r="F197" s="132" t="s">
        <v>259</v>
      </c>
      <c r="G197" s="133" t="s">
        <v>193</v>
      </c>
      <c r="H197" s="134">
        <v>25.2</v>
      </c>
      <c r="I197" s="135">
        <v>0</v>
      </c>
      <c r="J197" s="135">
        <v>0</v>
      </c>
      <c r="K197" s="135">
        <f>ROUND(P197*H197,2)</f>
        <v>0</v>
      </c>
      <c r="L197" s="132" t="s">
        <v>130</v>
      </c>
      <c r="M197" s="27"/>
      <c r="N197" s="136" t="s">
        <v>1</v>
      </c>
      <c r="O197" s="137" t="s">
        <v>36</v>
      </c>
      <c r="P197" s="138">
        <f>I197+J197</f>
        <v>0</v>
      </c>
      <c r="Q197" s="138">
        <f>ROUND(I197*H197,2)</f>
        <v>0</v>
      </c>
      <c r="R197" s="138">
        <f>ROUND(J197*H197,2)</f>
        <v>0</v>
      </c>
      <c r="S197" s="139">
        <v>0.125</v>
      </c>
      <c r="T197" s="139">
        <f>S197*H197</f>
        <v>3.15</v>
      </c>
      <c r="U197" s="139">
        <v>0</v>
      </c>
      <c r="V197" s="139">
        <f>U197*H197</f>
        <v>0</v>
      </c>
      <c r="W197" s="139">
        <v>0</v>
      </c>
      <c r="X197" s="140">
        <f>W197*H197</f>
        <v>0</v>
      </c>
      <c r="AR197" s="141" t="s">
        <v>126</v>
      </c>
      <c r="AT197" s="141" t="s">
        <v>127</v>
      </c>
      <c r="AU197" s="141" t="s">
        <v>83</v>
      </c>
      <c r="AY197" s="15" t="s">
        <v>123</v>
      </c>
      <c r="BE197" s="142">
        <f>IF(O197="základní",K197,0)</f>
        <v>0</v>
      </c>
      <c r="BF197" s="142">
        <f>IF(O197="snížená",K197,0)</f>
        <v>0</v>
      </c>
      <c r="BG197" s="142">
        <f>IF(O197="zákl. přenesená",K197,0)</f>
        <v>0</v>
      </c>
      <c r="BH197" s="142">
        <f>IF(O197="sníž. přenesená",K197,0)</f>
        <v>0</v>
      </c>
      <c r="BI197" s="142">
        <f>IF(O197="nulová",K197,0)</f>
        <v>0</v>
      </c>
      <c r="BJ197" s="15" t="s">
        <v>81</v>
      </c>
      <c r="BK197" s="142">
        <f>ROUND(P197*H197,2)</f>
        <v>0</v>
      </c>
      <c r="BL197" s="15" t="s">
        <v>126</v>
      </c>
      <c r="BM197" s="141" t="s">
        <v>260</v>
      </c>
    </row>
    <row r="198" spans="2:65" s="1" customFormat="1" ht="44.25" customHeight="1">
      <c r="B198" s="129"/>
      <c r="C198" s="130">
        <v>22</v>
      </c>
      <c r="D198" s="130" t="s">
        <v>127</v>
      </c>
      <c r="E198" s="131" t="s">
        <v>261</v>
      </c>
      <c r="F198" s="132" t="s">
        <v>262</v>
      </c>
      <c r="G198" s="133" t="s">
        <v>193</v>
      </c>
      <c r="H198" s="134">
        <v>176.4</v>
      </c>
      <c r="I198" s="135">
        <v>0</v>
      </c>
      <c r="J198" s="135">
        <v>0</v>
      </c>
      <c r="K198" s="135">
        <f>ROUND(P198*H198,2)</f>
        <v>0</v>
      </c>
      <c r="L198" s="132" t="s">
        <v>130</v>
      </c>
      <c r="M198" s="27"/>
      <c r="N198" s="136" t="s">
        <v>1</v>
      </c>
      <c r="O198" s="137" t="s">
        <v>36</v>
      </c>
      <c r="P198" s="138">
        <f>I198+J198</f>
        <v>0</v>
      </c>
      <c r="Q198" s="138">
        <f>ROUND(I198*H198,2)</f>
        <v>0</v>
      </c>
      <c r="R198" s="138">
        <f>ROUND(J198*H198,2)</f>
        <v>0</v>
      </c>
      <c r="S198" s="139">
        <v>6.0000000000000001E-3</v>
      </c>
      <c r="T198" s="139">
        <f>S198*H198</f>
        <v>1.0584</v>
      </c>
      <c r="U198" s="139">
        <v>0</v>
      </c>
      <c r="V198" s="139">
        <f>U198*H198</f>
        <v>0</v>
      </c>
      <c r="W198" s="139">
        <v>0</v>
      </c>
      <c r="X198" s="140">
        <f>W198*H198</f>
        <v>0</v>
      </c>
      <c r="AR198" s="141" t="s">
        <v>126</v>
      </c>
      <c r="AT198" s="141" t="s">
        <v>127</v>
      </c>
      <c r="AU198" s="141" t="s">
        <v>83</v>
      </c>
      <c r="AY198" s="15" t="s">
        <v>123</v>
      </c>
      <c r="BE198" s="142">
        <f>IF(O198="základní",K198,0)</f>
        <v>0</v>
      </c>
      <c r="BF198" s="142">
        <f>IF(O198="snížená",K198,0)</f>
        <v>0</v>
      </c>
      <c r="BG198" s="142">
        <f>IF(O198="zákl. přenesená",K198,0)</f>
        <v>0</v>
      </c>
      <c r="BH198" s="142">
        <f>IF(O198="sníž. přenesená",K198,0)</f>
        <v>0</v>
      </c>
      <c r="BI198" s="142">
        <f>IF(O198="nulová",K198,0)</f>
        <v>0</v>
      </c>
      <c r="BJ198" s="15" t="s">
        <v>81</v>
      </c>
      <c r="BK198" s="142">
        <f>ROUND(P198*H198,2)</f>
        <v>0</v>
      </c>
      <c r="BL198" s="15" t="s">
        <v>126</v>
      </c>
      <c r="BM198" s="141" t="s">
        <v>263</v>
      </c>
    </row>
    <row r="199" spans="2:65" s="12" customFormat="1">
      <c r="B199" s="148"/>
      <c r="D199" s="149" t="s">
        <v>166</v>
      </c>
      <c r="E199" s="150" t="s">
        <v>1</v>
      </c>
      <c r="F199" s="151" t="s">
        <v>264</v>
      </c>
      <c r="H199" s="152">
        <v>176.4</v>
      </c>
      <c r="M199" s="148"/>
      <c r="N199" s="153"/>
      <c r="X199" s="154"/>
      <c r="AT199" s="150" t="s">
        <v>166</v>
      </c>
      <c r="AU199" s="150" t="s">
        <v>83</v>
      </c>
      <c r="AV199" s="12" t="s">
        <v>83</v>
      </c>
      <c r="AW199" s="12" t="s">
        <v>4</v>
      </c>
      <c r="AX199" s="12" t="s">
        <v>73</v>
      </c>
      <c r="AY199" s="150" t="s">
        <v>123</v>
      </c>
    </row>
    <row r="200" spans="2:65" s="13" customFormat="1">
      <c r="B200" s="155"/>
      <c r="D200" s="149" t="s">
        <v>166</v>
      </c>
      <c r="E200" s="156" t="s">
        <v>1</v>
      </c>
      <c r="F200" s="157" t="s">
        <v>168</v>
      </c>
      <c r="H200" s="158">
        <v>176.4</v>
      </c>
      <c r="M200" s="155"/>
      <c r="N200" s="159"/>
      <c r="X200" s="160"/>
      <c r="AT200" s="156" t="s">
        <v>166</v>
      </c>
      <c r="AU200" s="156" t="s">
        <v>83</v>
      </c>
      <c r="AV200" s="13" t="s">
        <v>126</v>
      </c>
      <c r="AW200" s="13" t="s">
        <v>4</v>
      </c>
      <c r="AX200" s="13" t="s">
        <v>81</v>
      </c>
      <c r="AY200" s="156" t="s">
        <v>123</v>
      </c>
    </row>
    <row r="201" spans="2:65" s="11" customFormat="1" ht="22.9" customHeight="1">
      <c r="B201" s="117"/>
      <c r="D201" s="118" t="s">
        <v>72</v>
      </c>
      <c r="E201" s="127" t="s">
        <v>265</v>
      </c>
      <c r="F201" s="127" t="s">
        <v>266</v>
      </c>
      <c r="K201" s="128">
        <f>BK201</f>
        <v>0</v>
      </c>
      <c r="M201" s="117"/>
      <c r="N201" s="121"/>
      <c r="Q201" s="122">
        <f>Q202</f>
        <v>0</v>
      </c>
      <c r="R201" s="122">
        <f>R202</f>
        <v>0</v>
      </c>
      <c r="T201" s="123">
        <f>T202</f>
        <v>195.64671999999999</v>
      </c>
      <c r="V201" s="123">
        <f>V202</f>
        <v>0</v>
      </c>
      <c r="X201" s="124">
        <f>X202</f>
        <v>0</v>
      </c>
      <c r="AR201" s="118" t="s">
        <v>81</v>
      </c>
      <c r="AT201" s="125" t="s">
        <v>72</v>
      </c>
      <c r="AU201" s="125" t="s">
        <v>81</v>
      </c>
      <c r="AY201" s="118" t="s">
        <v>123</v>
      </c>
      <c r="BK201" s="126">
        <f>BK202</f>
        <v>0</v>
      </c>
    </row>
    <row r="202" spans="2:65" s="1" customFormat="1" ht="37.9" customHeight="1">
      <c r="B202" s="129"/>
      <c r="C202" s="130">
        <v>23</v>
      </c>
      <c r="D202" s="130" t="s">
        <v>127</v>
      </c>
      <c r="E202" s="131" t="s">
        <v>267</v>
      </c>
      <c r="F202" s="132" t="s">
        <v>268</v>
      </c>
      <c r="G202" s="133" t="s">
        <v>193</v>
      </c>
      <c r="H202" s="134">
        <v>55.423999999999999</v>
      </c>
      <c r="I202" s="135">
        <v>0</v>
      </c>
      <c r="J202" s="135">
        <v>0</v>
      </c>
      <c r="K202" s="135">
        <f>ROUND(P202*H202,2)</f>
        <v>0</v>
      </c>
      <c r="L202" s="132" t="s">
        <v>130</v>
      </c>
      <c r="M202" s="27"/>
      <c r="N202" s="136" t="s">
        <v>1</v>
      </c>
      <c r="O202" s="137" t="s">
        <v>36</v>
      </c>
      <c r="P202" s="138">
        <f>I202+J202</f>
        <v>0</v>
      </c>
      <c r="Q202" s="138">
        <f>ROUND(I202*H202,2)</f>
        <v>0</v>
      </c>
      <c r="R202" s="138">
        <f>ROUND(J202*H202,2)</f>
        <v>0</v>
      </c>
      <c r="S202" s="139">
        <v>3.53</v>
      </c>
      <c r="T202" s="139">
        <f>S202*H202</f>
        <v>195.64671999999999</v>
      </c>
      <c r="U202" s="139">
        <v>0</v>
      </c>
      <c r="V202" s="139">
        <f>U202*H202</f>
        <v>0</v>
      </c>
      <c r="W202" s="139">
        <v>0</v>
      </c>
      <c r="X202" s="140">
        <f>W202*H202</f>
        <v>0</v>
      </c>
      <c r="AR202" s="141" t="s">
        <v>126</v>
      </c>
      <c r="AT202" s="141" t="s">
        <v>127</v>
      </c>
      <c r="AU202" s="141" t="s">
        <v>83</v>
      </c>
      <c r="AY202" s="15" t="s">
        <v>123</v>
      </c>
      <c r="BE202" s="142">
        <f>IF(O202="základní",K202,0)</f>
        <v>0</v>
      </c>
      <c r="BF202" s="142">
        <f>IF(O202="snížená",K202,0)</f>
        <v>0</v>
      </c>
      <c r="BG202" s="142">
        <f>IF(O202="zákl. přenesená",K202,0)</f>
        <v>0</v>
      </c>
      <c r="BH202" s="142">
        <f>IF(O202="sníž. přenesená",K202,0)</f>
        <v>0</v>
      </c>
      <c r="BI202" s="142">
        <f>IF(O202="nulová",K202,0)</f>
        <v>0</v>
      </c>
      <c r="BJ202" s="15" t="s">
        <v>81</v>
      </c>
      <c r="BK202" s="142">
        <f>ROUND(P202*H202,2)</f>
        <v>0</v>
      </c>
      <c r="BL202" s="15" t="s">
        <v>126</v>
      </c>
      <c r="BM202" s="141" t="s">
        <v>269</v>
      </c>
    </row>
    <row r="203" spans="2:65" s="11" customFormat="1" ht="25.9" customHeight="1">
      <c r="B203" s="117"/>
      <c r="D203" s="118" t="s">
        <v>72</v>
      </c>
      <c r="E203" s="119" t="s">
        <v>270</v>
      </c>
      <c r="F203" s="119" t="s">
        <v>271</v>
      </c>
      <c r="K203" s="120">
        <f>BK203</f>
        <v>0</v>
      </c>
      <c r="M203" s="117"/>
      <c r="N203" s="121"/>
      <c r="Q203" s="122">
        <f>Q204</f>
        <v>0</v>
      </c>
      <c r="R203" s="122">
        <f>R204</f>
        <v>0</v>
      </c>
      <c r="T203" s="123">
        <f>T204</f>
        <v>0</v>
      </c>
      <c r="V203" s="123">
        <f>V204</f>
        <v>0</v>
      </c>
      <c r="X203" s="124">
        <f>X204</f>
        <v>0</v>
      </c>
      <c r="AR203" s="118" t="s">
        <v>83</v>
      </c>
      <c r="AT203" s="125" t="s">
        <v>72</v>
      </c>
      <c r="AU203" s="125" t="s">
        <v>73</v>
      </c>
      <c r="AY203" s="118" t="s">
        <v>123</v>
      </c>
      <c r="BK203" s="126">
        <f>BK204</f>
        <v>0</v>
      </c>
    </row>
    <row r="204" spans="2:65" s="11" customFormat="1" ht="22.9" customHeight="1">
      <c r="B204" s="117"/>
      <c r="D204" s="118" t="s">
        <v>72</v>
      </c>
      <c r="E204" s="127" t="s">
        <v>272</v>
      </c>
      <c r="F204" s="127" t="s">
        <v>273</v>
      </c>
      <c r="K204" s="128">
        <f>BK204</f>
        <v>0</v>
      </c>
      <c r="M204" s="117"/>
      <c r="N204" s="121"/>
      <c r="Q204" s="122">
        <f>SUM(Q205:Q209)</f>
        <v>0</v>
      </c>
      <c r="R204" s="122">
        <f>SUM(R205:R209)</f>
        <v>0</v>
      </c>
      <c r="T204" s="123">
        <f>SUM(T205:T209)</f>
        <v>0</v>
      </c>
      <c r="V204" s="123">
        <f>SUM(V205:V209)</f>
        <v>0</v>
      </c>
      <c r="X204" s="124">
        <f>SUM(X205:X209)</f>
        <v>0</v>
      </c>
      <c r="AR204" s="118" t="s">
        <v>83</v>
      </c>
      <c r="AT204" s="125" t="s">
        <v>72</v>
      </c>
      <c r="AU204" s="125" t="s">
        <v>81</v>
      </c>
      <c r="AY204" s="118" t="s">
        <v>123</v>
      </c>
      <c r="BK204" s="126">
        <f>SUM(BK205:BK209)</f>
        <v>0</v>
      </c>
    </row>
    <row r="205" spans="2:65" s="1" customFormat="1" ht="44.25" customHeight="1">
      <c r="B205" s="129"/>
      <c r="C205" s="130">
        <v>24</v>
      </c>
      <c r="D205" s="130" t="s">
        <v>127</v>
      </c>
      <c r="E205" s="131" t="s">
        <v>274</v>
      </c>
      <c r="F205" s="132" t="s">
        <v>275</v>
      </c>
      <c r="G205" s="133" t="s">
        <v>25</v>
      </c>
      <c r="H205" s="134">
        <f>K206+K207+K208+K209</f>
        <v>0</v>
      </c>
      <c r="I205" s="135">
        <v>0</v>
      </c>
      <c r="J205" s="161">
        <v>0</v>
      </c>
      <c r="K205" s="135">
        <f>ROUND(P205*H205,2)</f>
        <v>0</v>
      </c>
      <c r="L205" s="132" t="s">
        <v>130</v>
      </c>
      <c r="M205" s="27"/>
      <c r="N205" s="136" t="s">
        <v>1</v>
      </c>
      <c r="O205" s="137" t="s">
        <v>36</v>
      </c>
      <c r="P205" s="138">
        <f>I205+J205</f>
        <v>0</v>
      </c>
      <c r="Q205" s="138">
        <f>ROUND(I205*H205,2)</f>
        <v>0</v>
      </c>
      <c r="R205" s="138">
        <f>ROUND(J205*H205,2)</f>
        <v>0</v>
      </c>
      <c r="S205" s="139">
        <v>0</v>
      </c>
      <c r="T205" s="139">
        <f>S205*H205</f>
        <v>0</v>
      </c>
      <c r="U205" s="139">
        <v>0</v>
      </c>
      <c r="V205" s="139">
        <f>U205*H205</f>
        <v>0</v>
      </c>
      <c r="W205" s="139">
        <v>0</v>
      </c>
      <c r="X205" s="140">
        <f>W205*H205</f>
        <v>0</v>
      </c>
      <c r="AR205" s="141" t="s">
        <v>243</v>
      </c>
      <c r="AT205" s="141" t="s">
        <v>127</v>
      </c>
      <c r="AU205" s="141" t="s">
        <v>83</v>
      </c>
      <c r="AY205" s="15" t="s">
        <v>123</v>
      </c>
      <c r="BE205" s="142">
        <f>IF(O205="základní",K205,0)</f>
        <v>0</v>
      </c>
      <c r="BF205" s="142">
        <f>IF(O205="snížená",K205,0)</f>
        <v>0</v>
      </c>
      <c r="BG205" s="142">
        <f>IF(O205="zákl. přenesená",K205,0)</f>
        <v>0</v>
      </c>
      <c r="BH205" s="142">
        <f>IF(O205="sníž. přenesená",K205,0)</f>
        <v>0</v>
      </c>
      <c r="BI205" s="142">
        <f>IF(O205="nulová",K205,0)</f>
        <v>0</v>
      </c>
      <c r="BJ205" s="15" t="s">
        <v>81</v>
      </c>
      <c r="BK205" s="142">
        <f>ROUND(P205*H205,2)</f>
        <v>0</v>
      </c>
      <c r="BL205" s="15" t="s">
        <v>243</v>
      </c>
      <c r="BM205" s="141" t="s">
        <v>276</v>
      </c>
    </row>
    <row r="206" spans="2:65" s="1" customFormat="1" ht="24.2" customHeight="1">
      <c r="B206" s="129"/>
      <c r="C206" s="130">
        <v>25</v>
      </c>
      <c r="D206" s="130" t="s">
        <v>127</v>
      </c>
      <c r="E206" s="131" t="s">
        <v>277</v>
      </c>
      <c r="F206" s="132" t="s">
        <v>288</v>
      </c>
      <c r="G206" s="133" t="s">
        <v>129</v>
      </c>
      <c r="H206" s="134">
        <v>17</v>
      </c>
      <c r="I206" s="135">
        <v>0</v>
      </c>
      <c r="J206" s="135">
        <v>0</v>
      </c>
      <c r="K206" s="135">
        <f>ROUND(P206*H206,2)</f>
        <v>0</v>
      </c>
      <c r="L206" s="132" t="s">
        <v>1</v>
      </c>
      <c r="M206" s="27"/>
      <c r="N206" s="136" t="s">
        <v>1</v>
      </c>
      <c r="O206" s="137" t="s">
        <v>36</v>
      </c>
      <c r="P206" s="138">
        <f>I206+J206</f>
        <v>0</v>
      </c>
      <c r="Q206" s="138">
        <f>ROUND(I206*H206,2)</f>
        <v>0</v>
      </c>
      <c r="R206" s="138">
        <f>ROUND(J206*H206,2)</f>
        <v>0</v>
      </c>
      <c r="S206" s="139">
        <v>0</v>
      </c>
      <c r="T206" s="139">
        <f>S206*H206</f>
        <v>0</v>
      </c>
      <c r="U206" s="139">
        <v>0</v>
      </c>
      <c r="V206" s="139">
        <f>U206*H206</f>
        <v>0</v>
      </c>
      <c r="W206" s="139">
        <v>0</v>
      </c>
      <c r="X206" s="140">
        <f>W206*H206</f>
        <v>0</v>
      </c>
      <c r="AR206" s="141" t="s">
        <v>243</v>
      </c>
      <c r="AT206" s="141" t="s">
        <v>127</v>
      </c>
      <c r="AU206" s="141" t="s">
        <v>83</v>
      </c>
      <c r="AY206" s="15" t="s">
        <v>123</v>
      </c>
      <c r="BE206" s="142">
        <f>IF(O206="základní",K206,0)</f>
        <v>0</v>
      </c>
      <c r="BF206" s="142">
        <f>IF(O206="snížená",K206,0)</f>
        <v>0</v>
      </c>
      <c r="BG206" s="142">
        <f>IF(O206="zákl. přenesená",K206,0)</f>
        <v>0</v>
      </c>
      <c r="BH206" s="142">
        <f>IF(O206="sníž. přenesená",K206,0)</f>
        <v>0</v>
      </c>
      <c r="BI206" s="142">
        <f>IF(O206="nulová",K206,0)</f>
        <v>0</v>
      </c>
      <c r="BJ206" s="15" t="s">
        <v>81</v>
      </c>
      <c r="BK206" s="142">
        <f>ROUND(P206*H206,2)</f>
        <v>0</v>
      </c>
      <c r="BL206" s="15" t="s">
        <v>243</v>
      </c>
      <c r="BM206" s="141" t="s">
        <v>278</v>
      </c>
    </row>
    <row r="207" spans="2:65" s="1" customFormat="1" ht="24.2" customHeight="1">
      <c r="B207" s="129"/>
      <c r="C207" s="130">
        <v>26</v>
      </c>
      <c r="D207" s="130" t="s">
        <v>127</v>
      </c>
      <c r="E207" s="131" t="s">
        <v>279</v>
      </c>
      <c r="F207" s="132" t="s">
        <v>280</v>
      </c>
      <c r="G207" s="133" t="s">
        <v>129</v>
      </c>
      <c r="H207" s="134">
        <v>1</v>
      </c>
      <c r="I207" s="135">
        <v>0</v>
      </c>
      <c r="J207" s="135">
        <v>0</v>
      </c>
      <c r="K207" s="135">
        <f>ROUND(P207*H207,2)</f>
        <v>0</v>
      </c>
      <c r="L207" s="132" t="s">
        <v>1</v>
      </c>
      <c r="M207" s="27"/>
      <c r="N207" s="136" t="s">
        <v>1</v>
      </c>
      <c r="O207" s="137" t="s">
        <v>36</v>
      </c>
      <c r="P207" s="138">
        <f>I207+J207</f>
        <v>0</v>
      </c>
      <c r="Q207" s="138">
        <f>ROUND(I207*H207,2)</f>
        <v>0</v>
      </c>
      <c r="R207" s="138">
        <f>ROUND(J207*H207,2)</f>
        <v>0</v>
      </c>
      <c r="S207" s="139">
        <v>0</v>
      </c>
      <c r="T207" s="139">
        <f>S207*H207</f>
        <v>0</v>
      </c>
      <c r="U207" s="139">
        <v>0</v>
      </c>
      <c r="V207" s="139">
        <f>U207*H207</f>
        <v>0</v>
      </c>
      <c r="W207" s="139">
        <v>0</v>
      </c>
      <c r="X207" s="140">
        <f>W207*H207</f>
        <v>0</v>
      </c>
      <c r="AR207" s="141" t="s">
        <v>243</v>
      </c>
      <c r="AT207" s="141" t="s">
        <v>127</v>
      </c>
      <c r="AU207" s="141" t="s">
        <v>83</v>
      </c>
      <c r="AY207" s="15" t="s">
        <v>123</v>
      </c>
      <c r="BE207" s="142">
        <f>IF(O207="základní",K207,0)</f>
        <v>0</v>
      </c>
      <c r="BF207" s="142">
        <f>IF(O207="snížená",K207,0)</f>
        <v>0</v>
      </c>
      <c r="BG207" s="142">
        <f>IF(O207="zákl. přenesená",K207,0)</f>
        <v>0</v>
      </c>
      <c r="BH207" s="142">
        <f>IF(O207="sníž. přenesená",K207,0)</f>
        <v>0</v>
      </c>
      <c r="BI207" s="142">
        <f>IF(O207="nulová",K207,0)</f>
        <v>0</v>
      </c>
      <c r="BJ207" s="15" t="s">
        <v>81</v>
      </c>
      <c r="BK207" s="142">
        <f>ROUND(P207*H207,2)</f>
        <v>0</v>
      </c>
      <c r="BL207" s="15" t="s">
        <v>243</v>
      </c>
      <c r="BM207" s="141" t="s">
        <v>281</v>
      </c>
    </row>
    <row r="208" spans="2:65" s="1" customFormat="1" ht="16.5" customHeight="1">
      <c r="B208" s="129"/>
      <c r="C208" s="130">
        <v>27</v>
      </c>
      <c r="D208" s="130" t="s">
        <v>127</v>
      </c>
      <c r="E208" s="131" t="s">
        <v>282</v>
      </c>
      <c r="F208" s="132" t="s">
        <v>283</v>
      </c>
      <c r="G208" s="133" t="s">
        <v>129</v>
      </c>
      <c r="H208" s="134">
        <v>6</v>
      </c>
      <c r="I208" s="135">
        <v>0</v>
      </c>
      <c r="J208" s="135">
        <v>0</v>
      </c>
      <c r="K208" s="135">
        <f>ROUND(P208*H208,2)</f>
        <v>0</v>
      </c>
      <c r="L208" s="132" t="s">
        <v>1</v>
      </c>
      <c r="M208" s="27"/>
      <c r="N208" s="136" t="s">
        <v>1</v>
      </c>
      <c r="O208" s="137" t="s">
        <v>36</v>
      </c>
      <c r="P208" s="138">
        <f>I208+J208</f>
        <v>0</v>
      </c>
      <c r="Q208" s="138">
        <f>ROUND(I208*H208,2)</f>
        <v>0</v>
      </c>
      <c r="R208" s="138">
        <f>ROUND(J208*H208,2)</f>
        <v>0</v>
      </c>
      <c r="S208" s="139">
        <v>0</v>
      </c>
      <c r="T208" s="139">
        <f>S208*H208</f>
        <v>0</v>
      </c>
      <c r="U208" s="139">
        <v>0</v>
      </c>
      <c r="V208" s="139">
        <f>U208*H208</f>
        <v>0</v>
      </c>
      <c r="W208" s="139">
        <v>0</v>
      </c>
      <c r="X208" s="140">
        <f>W208*H208</f>
        <v>0</v>
      </c>
      <c r="AR208" s="141" t="s">
        <v>243</v>
      </c>
      <c r="AT208" s="141" t="s">
        <v>127</v>
      </c>
      <c r="AU208" s="141" t="s">
        <v>83</v>
      </c>
      <c r="AY208" s="15" t="s">
        <v>123</v>
      </c>
      <c r="BE208" s="142">
        <f>IF(O208="základní",K208,0)</f>
        <v>0</v>
      </c>
      <c r="BF208" s="142">
        <f>IF(O208="snížená",K208,0)</f>
        <v>0</v>
      </c>
      <c r="BG208" s="142">
        <f>IF(O208="zákl. přenesená",K208,0)</f>
        <v>0</v>
      </c>
      <c r="BH208" s="142">
        <f>IF(O208="sníž. přenesená",K208,0)</f>
        <v>0</v>
      </c>
      <c r="BI208" s="142">
        <f>IF(O208="nulová",K208,0)</f>
        <v>0</v>
      </c>
      <c r="BJ208" s="15" t="s">
        <v>81</v>
      </c>
      <c r="BK208" s="142">
        <f>ROUND(P208*H208,2)</f>
        <v>0</v>
      </c>
      <c r="BL208" s="15" t="s">
        <v>243</v>
      </c>
      <c r="BM208" s="141" t="s">
        <v>284</v>
      </c>
    </row>
    <row r="209" spans="2:65" s="1" customFormat="1" ht="16.5" customHeight="1">
      <c r="B209" s="129"/>
      <c r="C209" s="130">
        <v>28</v>
      </c>
      <c r="D209" s="130" t="s">
        <v>127</v>
      </c>
      <c r="E209" s="131" t="s">
        <v>285</v>
      </c>
      <c r="F209" s="132" t="s">
        <v>287</v>
      </c>
      <c r="G209" s="133" t="s">
        <v>129</v>
      </c>
      <c r="H209" s="134">
        <v>16</v>
      </c>
      <c r="I209" s="135">
        <v>0</v>
      </c>
      <c r="J209" s="135">
        <v>0</v>
      </c>
      <c r="K209" s="135">
        <f>ROUND(P209*H209,2)</f>
        <v>0</v>
      </c>
      <c r="L209" s="132" t="s">
        <v>1</v>
      </c>
      <c r="M209" s="27"/>
      <c r="N209" s="143" t="s">
        <v>1</v>
      </c>
      <c r="O209" s="144" t="s">
        <v>36</v>
      </c>
      <c r="P209" s="145">
        <f>I209+J209</f>
        <v>0</v>
      </c>
      <c r="Q209" s="145">
        <f>ROUND(I209*H209,2)</f>
        <v>0</v>
      </c>
      <c r="R209" s="145">
        <f>ROUND(J209*H209,2)</f>
        <v>0</v>
      </c>
      <c r="S209" s="146">
        <v>0</v>
      </c>
      <c r="T209" s="146">
        <f>S209*H209</f>
        <v>0</v>
      </c>
      <c r="U209" s="146">
        <v>0</v>
      </c>
      <c r="V209" s="146">
        <f>U209*H209</f>
        <v>0</v>
      </c>
      <c r="W209" s="146">
        <v>0</v>
      </c>
      <c r="X209" s="147">
        <f>W209*H209</f>
        <v>0</v>
      </c>
      <c r="AR209" s="141" t="s">
        <v>243</v>
      </c>
      <c r="AT209" s="141" t="s">
        <v>127</v>
      </c>
      <c r="AU209" s="141" t="s">
        <v>83</v>
      </c>
      <c r="AY209" s="15" t="s">
        <v>123</v>
      </c>
      <c r="BE209" s="142">
        <f>IF(O209="základní",K209,0)</f>
        <v>0</v>
      </c>
      <c r="BF209" s="142">
        <f>IF(O209="snížená",K209,0)</f>
        <v>0</v>
      </c>
      <c r="BG209" s="142">
        <f>IF(O209="zákl. přenesená",K209,0)</f>
        <v>0</v>
      </c>
      <c r="BH209" s="142">
        <f>IF(O209="sníž. přenesená",K209,0)</f>
        <v>0</v>
      </c>
      <c r="BI209" s="142">
        <f>IF(O209="nulová",K209,0)</f>
        <v>0</v>
      </c>
      <c r="BJ209" s="15" t="s">
        <v>81</v>
      </c>
      <c r="BK209" s="142">
        <f>ROUND(P209*H209,2)</f>
        <v>0</v>
      </c>
      <c r="BL209" s="15" t="s">
        <v>243</v>
      </c>
      <c r="BM209" s="141" t="s">
        <v>286</v>
      </c>
    </row>
    <row r="210" spans="2:65" s="1" customFormat="1" ht="6.95" customHeight="1">
      <c r="B210" s="39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27"/>
    </row>
  </sheetData>
  <autoFilter ref="C125:L209" xr:uid="{00000000-0009-0000-0000-000002000000}"/>
  <mergeCells count="9">
    <mergeCell ref="E87:H87"/>
    <mergeCell ref="E116:H116"/>
    <mergeCell ref="E118:H118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69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2023-5-1 - Vedlejší rozpo...</vt:lpstr>
      <vt:lpstr>2023-6-2 - Stavební práce</vt:lpstr>
      <vt:lpstr>'2023-5-1 - Vedlejší rozpo...'!Názvy_tisku</vt:lpstr>
      <vt:lpstr>'2023-6-2 - Stavební práce'!Názvy_tisku</vt:lpstr>
      <vt:lpstr>'Rekapitulace stavby'!Názvy_tisku</vt:lpstr>
      <vt:lpstr>'2023-5-1 - Vedlejší rozpo...'!Oblast_tisku</vt:lpstr>
      <vt:lpstr>'2023-6-2 - Stavební práce'!Oblast_tisku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DESKTOP-KV1O8RS\Petr</dc:creator>
  <cp:lastModifiedBy>OÚ Hrdlořezy</cp:lastModifiedBy>
  <cp:lastPrinted>2023-03-20T19:25:47Z</cp:lastPrinted>
  <dcterms:created xsi:type="dcterms:W3CDTF">2023-03-20T07:01:37Z</dcterms:created>
  <dcterms:modified xsi:type="dcterms:W3CDTF">2023-11-29T16:46:51Z</dcterms:modified>
</cp:coreProperties>
</file>